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gNatMarketing\web\agecon\whatwedo\budgets\generator\docs\xls\"/>
    </mc:Choice>
  </mc:AlternateContent>
  <xr:revisionPtr revIDLastSave="0" documentId="8_{2A2018EC-BFE5-4485-8460-72DCDD9FB493}" xr6:coauthVersionLast="47" xr6:coauthVersionMax="47" xr10:uidLastSave="{00000000-0000-0000-0000-000000000000}"/>
  <bookViews>
    <workbookView xWindow="-24120" yWindow="-120" windowWidth="24240" windowHeight="17640" xr2:uid="{00000000-000D-0000-FFFF-FFFF00000000}"/>
  </bookViews>
  <sheets>
    <sheet name="Calculator" sheetId="9" r:id="rId1"/>
    <sheet name="BudgetList" sheetId="67" r:id="rId2"/>
    <sheet name="corn1" sheetId="10" r:id="rId3"/>
    <sheet name="corn2" sheetId="11" r:id="rId4"/>
    <sheet name="corn3" sheetId="12" r:id="rId5"/>
    <sheet name="corn4" sheetId="13" r:id="rId6"/>
    <sheet name="corn5" sheetId="14" r:id="rId7"/>
    <sheet name="corn6" sheetId="15" r:id="rId8"/>
    <sheet name="corn7" sheetId="69" r:id="rId9"/>
    <sheet name="corn8" sheetId="70" r:id="rId10"/>
    <sheet name="corn9" sheetId="71" r:id="rId11"/>
    <sheet name="corn10" sheetId="72" r:id="rId12"/>
    <sheet name="cotton1" sheetId="16" r:id="rId13"/>
    <sheet name="cotton2" sheetId="17" r:id="rId14"/>
    <sheet name="cotton3" sheetId="18" r:id="rId15"/>
    <sheet name="cotton4" sheetId="19" r:id="rId16"/>
    <sheet name="cotton5" sheetId="20" r:id="rId17"/>
    <sheet name="cotton6" sheetId="21" r:id="rId18"/>
    <sheet name="cotton7" sheetId="22" r:id="rId19"/>
    <sheet name="cotton8" sheetId="23" r:id="rId20"/>
    <sheet name="cotton9" sheetId="24" r:id="rId21"/>
    <sheet name="cotton10" sheetId="25" r:id="rId22"/>
    <sheet name="cotton11" sheetId="73" r:id="rId23"/>
    <sheet name="cotton12" sheetId="74" r:id="rId24"/>
    <sheet name="cotton13" sheetId="75" r:id="rId25"/>
    <sheet name="cotton14" sheetId="76" r:id="rId26"/>
    <sheet name="cotton15" sheetId="77" r:id="rId27"/>
    <sheet name="cotton16" sheetId="78" r:id="rId28"/>
    <sheet name="cotton17" sheetId="79" r:id="rId29"/>
    <sheet name="cotton18" sheetId="80" r:id="rId30"/>
    <sheet name="cotton19" sheetId="81" r:id="rId31"/>
    <sheet name="cotton20" sheetId="82" r:id="rId32"/>
    <sheet name="rice1" sheetId="26" r:id="rId33"/>
    <sheet name="rice2" sheetId="27" r:id="rId34"/>
    <sheet name="rice3" sheetId="28" r:id="rId35"/>
    <sheet name="rice4" sheetId="29" r:id="rId36"/>
    <sheet name="rice5" sheetId="30" r:id="rId37"/>
    <sheet name="rice6" sheetId="31" r:id="rId38"/>
    <sheet name="rice7" sheetId="32" r:id="rId39"/>
    <sheet name="rice8" sheetId="33" r:id="rId40"/>
    <sheet name="rice9" sheetId="34" r:id="rId41"/>
    <sheet name="rice10" sheetId="35" r:id="rId42"/>
    <sheet name="rice11" sheetId="36" r:id="rId43"/>
    <sheet name="rice12" sheetId="37" r:id="rId44"/>
    <sheet name="rice13" sheetId="38" r:id="rId45"/>
    <sheet name="rice14" sheetId="39" r:id="rId46"/>
    <sheet name="rice15" sheetId="40" r:id="rId47"/>
    <sheet name="rice16" sheetId="41" r:id="rId48"/>
    <sheet name="rice17" sheetId="42" r:id="rId49"/>
    <sheet name="rice18" sheetId="43" r:id="rId50"/>
    <sheet name="rice19" sheetId="44" r:id="rId51"/>
    <sheet name="rice20" sheetId="45" r:id="rId52"/>
    <sheet name="soy1" sheetId="46" r:id="rId53"/>
    <sheet name="soy2" sheetId="47" r:id="rId54"/>
    <sheet name="soy3" sheetId="48" r:id="rId55"/>
    <sheet name="soy4" sheetId="49" r:id="rId56"/>
    <sheet name="soy5" sheetId="50" r:id="rId57"/>
    <sheet name="soy6" sheetId="51" r:id="rId58"/>
    <sheet name="soy7" sheetId="52" r:id="rId59"/>
    <sheet name="soy8" sheetId="53" r:id="rId60"/>
    <sheet name="soy9" sheetId="54" r:id="rId61"/>
    <sheet name="soy10" sheetId="55" r:id="rId62"/>
    <sheet name="soy11" sheetId="56" r:id="rId63"/>
    <sheet name="soy12" sheetId="57" r:id="rId64"/>
    <sheet name="soy13" sheetId="58" r:id="rId65"/>
    <sheet name="soy14" sheetId="59" r:id="rId66"/>
    <sheet name="wheat" sheetId="83" r:id="rId67"/>
    <sheet name="Irrigated Cotton" sheetId="3" state="hidden" r:id="rId68"/>
  </sheets>
  <definedNames>
    <definedName name="Corn">BudgetList!$A$2:$A$11</definedName>
    <definedName name="Cotton">BudgetList!$A$13:$A$32</definedName>
    <definedName name="Rice">BudgetList!$A$49:$A$68</definedName>
    <definedName name="Soybean">BudgetList!$A$20:$A$32</definedName>
    <definedName name="Soybeans">BudgetList!$A$34:$A$47</definedName>
    <definedName name="Wheat">BudgetList!$A$70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83" l="1"/>
  <c r="D7" i="54"/>
  <c r="D44" i="54" s="1"/>
  <c r="D7" i="53"/>
  <c r="D7" i="52"/>
  <c r="D7" i="51"/>
  <c r="D7" i="50"/>
  <c r="D7" i="49"/>
  <c r="D7" i="48"/>
  <c r="D7" i="47"/>
  <c r="D7" i="59"/>
  <c r="D7" i="58"/>
  <c r="D38" i="58" s="1"/>
  <c r="D7" i="57"/>
  <c r="D7" i="56"/>
  <c r="D7" i="55"/>
  <c r="D7" i="46"/>
  <c r="D41" i="46" s="1"/>
  <c r="D7" i="34"/>
  <c r="D45" i="34" s="1"/>
  <c r="D7" i="33"/>
  <c r="D7" i="32"/>
  <c r="D44" i="32" s="1"/>
  <c r="D7" i="31"/>
  <c r="D7" i="30"/>
  <c r="D7" i="29"/>
  <c r="D7" i="28"/>
  <c r="D7" i="45"/>
  <c r="D7" i="27"/>
  <c r="D7" i="44"/>
  <c r="D7" i="43"/>
  <c r="D7" i="42"/>
  <c r="D7" i="41"/>
  <c r="D7" i="40"/>
  <c r="D7" i="39"/>
  <c r="D7" i="38"/>
  <c r="D7" i="37"/>
  <c r="D7" i="36"/>
  <c r="D7" i="35"/>
  <c r="D7" i="26"/>
  <c r="D8" i="24"/>
  <c r="D7" i="24"/>
  <c r="D8" i="23"/>
  <c r="D7" i="23"/>
  <c r="D8" i="22"/>
  <c r="D7" i="22"/>
  <c r="D8" i="21"/>
  <c r="D7" i="21"/>
  <c r="D8" i="20"/>
  <c r="D7" i="20"/>
  <c r="D8" i="19"/>
  <c r="D7" i="19"/>
  <c r="D8" i="18"/>
  <c r="D7" i="18"/>
  <c r="D8" i="82"/>
  <c r="D7" i="82"/>
  <c r="D8" i="17"/>
  <c r="D7" i="17"/>
  <c r="D8" i="81"/>
  <c r="D7" i="81"/>
  <c r="D8" i="80"/>
  <c r="D7" i="80"/>
  <c r="D8" i="79"/>
  <c r="D7" i="79"/>
  <c r="D8" i="78"/>
  <c r="D7" i="78"/>
  <c r="D8" i="77"/>
  <c r="D7" i="77"/>
  <c r="D8" i="76"/>
  <c r="D7" i="76"/>
  <c r="D8" i="75"/>
  <c r="D7" i="75"/>
  <c r="D8" i="74"/>
  <c r="D7" i="74"/>
  <c r="D8" i="73"/>
  <c r="D7" i="73"/>
  <c r="D8" i="25"/>
  <c r="D7" i="25"/>
  <c r="D8" i="16"/>
  <c r="D7" i="16"/>
  <c r="D7" i="71"/>
  <c r="D7" i="70"/>
  <c r="D32" i="70" s="1"/>
  <c r="D7" i="69"/>
  <c r="D7" i="15"/>
  <c r="D7" i="14"/>
  <c r="D7" i="13"/>
  <c r="D37" i="13" s="1"/>
  <c r="D7" i="12"/>
  <c r="D36" i="12" s="1"/>
  <c r="D7" i="11"/>
  <c r="D7" i="72"/>
  <c r="D7" i="10"/>
  <c r="D38" i="10" s="1"/>
  <c r="D32" i="83"/>
  <c r="D40" i="48"/>
  <c r="D44" i="47"/>
  <c r="D36" i="59"/>
  <c r="D37" i="56"/>
  <c r="D44" i="30"/>
  <c r="E44" i="30" s="1"/>
  <c r="D47" i="45"/>
  <c r="D45" i="27"/>
  <c r="D47" i="44"/>
  <c r="D45" i="43"/>
  <c r="D44" i="39"/>
  <c r="D44" i="38"/>
  <c r="D47" i="35"/>
  <c r="D17" i="21"/>
  <c r="D20" i="17"/>
  <c r="D17" i="81"/>
  <c r="D17" i="80"/>
  <c r="D17" i="79"/>
  <c r="D20" i="77"/>
  <c r="D20" i="76"/>
  <c r="D20" i="75"/>
  <c r="D20" i="74"/>
  <c r="D17" i="25"/>
  <c r="D20" i="16"/>
  <c r="D32" i="69"/>
  <c r="D35" i="15"/>
  <c r="D30" i="72"/>
  <c r="D41" i="53"/>
  <c r="D35" i="52"/>
  <c r="D38" i="51"/>
  <c r="D36" i="50"/>
  <c r="D36" i="49"/>
  <c r="D36" i="57"/>
  <c r="D40" i="55"/>
  <c r="D44" i="33"/>
  <c r="D46" i="29"/>
  <c r="D49" i="28"/>
  <c r="D47" i="37"/>
  <c r="D17" i="24"/>
  <c r="D17" i="23"/>
  <c r="D17" i="22"/>
  <c r="D20" i="20"/>
  <c r="D20" i="19"/>
  <c r="D17" i="82"/>
  <c r="D30" i="71"/>
  <c r="D33" i="14"/>
  <c r="D34" i="11"/>
  <c r="D42" i="31"/>
  <c r="D44" i="41"/>
  <c r="D46" i="40"/>
  <c r="D20" i="18"/>
  <c r="D17" i="78"/>
  <c r="D20" i="73"/>
  <c r="D47" i="36"/>
  <c r="D45" i="26"/>
  <c r="D47" i="42"/>
  <c r="C7" i="83"/>
  <c r="C7" i="47"/>
  <c r="C7" i="48"/>
  <c r="C7" i="49"/>
  <c r="C7" i="50"/>
  <c r="C7" i="51"/>
  <c r="C7" i="52"/>
  <c r="C7" i="53"/>
  <c r="C7" i="54"/>
  <c r="C7" i="55"/>
  <c r="C7" i="56"/>
  <c r="C7" i="57"/>
  <c r="C7" i="58"/>
  <c r="C7" i="59"/>
  <c r="C7" i="46"/>
  <c r="C7" i="27"/>
  <c r="C7" i="28"/>
  <c r="C7" i="29"/>
  <c r="C7" i="30"/>
  <c r="C7" i="31"/>
  <c r="C7" i="32"/>
  <c r="C7" i="33"/>
  <c r="C7" i="34"/>
  <c r="C7" i="35"/>
  <c r="C7" i="36"/>
  <c r="C7" i="37"/>
  <c r="C7" i="38"/>
  <c r="C7" i="39"/>
  <c r="C7" i="40"/>
  <c r="C7" i="41"/>
  <c r="C7" i="42"/>
  <c r="C7" i="43"/>
  <c r="C7" i="44"/>
  <c r="C7" i="45"/>
  <c r="C7" i="26"/>
  <c r="C8" i="17"/>
  <c r="C8" i="18"/>
  <c r="C8" i="19"/>
  <c r="C8" i="20"/>
  <c r="C8" i="21"/>
  <c r="C8" i="22"/>
  <c r="C8" i="23"/>
  <c r="C8" i="24"/>
  <c r="C8" i="25"/>
  <c r="C8" i="73"/>
  <c r="C8" i="74"/>
  <c r="C8" i="75"/>
  <c r="C8" i="76"/>
  <c r="C8" i="77"/>
  <c r="C8" i="78"/>
  <c r="C8" i="79"/>
  <c r="C8" i="80"/>
  <c r="C8" i="81"/>
  <c r="C8" i="82"/>
  <c r="C8" i="16"/>
  <c r="C7" i="17"/>
  <c r="C7" i="18"/>
  <c r="C7" i="19"/>
  <c r="C7" i="20"/>
  <c r="C7" i="21"/>
  <c r="C7" i="22"/>
  <c r="C7" i="23"/>
  <c r="C7" i="24"/>
  <c r="C7" i="25"/>
  <c r="C7" i="73"/>
  <c r="C7" i="74"/>
  <c r="C7" i="75"/>
  <c r="C7" i="76"/>
  <c r="C7" i="77"/>
  <c r="C7" i="78"/>
  <c r="C7" i="79"/>
  <c r="C7" i="80"/>
  <c r="C7" i="81"/>
  <c r="C7" i="82"/>
  <c r="C7" i="16"/>
  <c r="C7" i="11"/>
  <c r="C7" i="12"/>
  <c r="C7" i="13"/>
  <c r="C7" i="14"/>
  <c r="C7" i="15"/>
  <c r="C7" i="69"/>
  <c r="C7" i="70"/>
  <c r="C7" i="71"/>
  <c r="C7" i="72"/>
  <c r="C7" i="10"/>
  <c r="D45" i="45" l="1"/>
  <c r="D49" i="44"/>
  <c r="D47" i="43"/>
  <c r="D45" i="42"/>
  <c r="D42" i="41"/>
  <c r="D44" i="40"/>
  <c r="D42" i="39"/>
  <c r="D42" i="38"/>
  <c r="D45" i="37"/>
  <c r="D49" i="36"/>
  <c r="D45" i="35"/>
  <c r="D47" i="34"/>
  <c r="D42" i="33"/>
  <c r="D46" i="32"/>
  <c r="D44" i="31"/>
  <c r="D47" i="27"/>
  <c r="D42" i="30"/>
  <c r="D47" i="28"/>
  <c r="D47" i="26"/>
  <c r="D44" i="29"/>
  <c r="E59" i="83"/>
  <c r="G59" i="83" s="1"/>
  <c r="H59" i="83" s="1"/>
  <c r="E58" i="83"/>
  <c r="E57" i="83"/>
  <c r="G57" i="83" s="1"/>
  <c r="E52" i="83"/>
  <c r="E51" i="83"/>
  <c r="G51" i="83" s="1"/>
  <c r="H51" i="83" s="1"/>
  <c r="E50" i="83"/>
  <c r="E49" i="83"/>
  <c r="G49" i="83" s="1"/>
  <c r="H49" i="83" s="1"/>
  <c r="E47" i="83"/>
  <c r="E46" i="83"/>
  <c r="G46" i="83" s="1"/>
  <c r="H46" i="83" s="1"/>
  <c r="E44" i="83"/>
  <c r="E43" i="83"/>
  <c r="G43" i="83" s="1"/>
  <c r="H43" i="83" s="1"/>
  <c r="E41" i="83"/>
  <c r="E40" i="83"/>
  <c r="G40" i="83" s="1"/>
  <c r="H40" i="83" s="1"/>
  <c r="E38" i="83"/>
  <c r="E36" i="83"/>
  <c r="G36" i="83" s="1"/>
  <c r="H36" i="83" s="1"/>
  <c r="E34" i="83"/>
  <c r="E32" i="83"/>
  <c r="G32" i="83" s="1"/>
  <c r="H32" i="83" s="1"/>
  <c r="E30" i="83"/>
  <c r="G30" i="83" s="1"/>
  <c r="E28" i="83"/>
  <c r="G28" i="83" s="1"/>
  <c r="H28" i="83" s="1"/>
  <c r="E26" i="83"/>
  <c r="E24" i="83"/>
  <c r="G24" i="83" s="1"/>
  <c r="H24" i="83" s="1"/>
  <c r="E23" i="83"/>
  <c r="E22" i="83"/>
  <c r="G22" i="83" s="1"/>
  <c r="H22" i="83" s="1"/>
  <c r="E20" i="83"/>
  <c r="E19" i="83"/>
  <c r="G19" i="83" s="1"/>
  <c r="H19" i="83" s="1"/>
  <c r="E17" i="83"/>
  <c r="E16" i="83"/>
  <c r="G16" i="83" s="1"/>
  <c r="H16" i="83" s="1"/>
  <c r="E15" i="83"/>
  <c r="E13" i="83"/>
  <c r="G13" i="83" s="1"/>
  <c r="H13" i="83" s="1"/>
  <c r="E12" i="83"/>
  <c r="E7" i="83"/>
  <c r="H41" i="83" l="1"/>
  <c r="H23" i="83"/>
  <c r="H26" i="83"/>
  <c r="H15" i="83"/>
  <c r="H34" i="83"/>
  <c r="H52" i="83"/>
  <c r="H57" i="83"/>
  <c r="G60" i="83"/>
  <c r="H58" i="83"/>
  <c r="G58" i="83"/>
  <c r="E8" i="83"/>
  <c r="E53" i="83"/>
  <c r="G23" i="83"/>
  <c r="H30" i="83"/>
  <c r="G12" i="83"/>
  <c r="G38" i="83"/>
  <c r="H38" i="83" s="1"/>
  <c r="G50" i="83"/>
  <c r="H50" i="83" s="1"/>
  <c r="E60" i="83"/>
  <c r="H60" i="83" s="1"/>
  <c r="G17" i="83"/>
  <c r="H17" i="83" s="1"/>
  <c r="G44" i="83"/>
  <c r="H44" i="83" s="1"/>
  <c r="G7" i="83"/>
  <c r="G8" i="83" s="1"/>
  <c r="G15" i="83"/>
  <c r="G20" i="83"/>
  <c r="H20" i="83" s="1"/>
  <c r="G26" i="83"/>
  <c r="G34" i="83"/>
  <c r="G41" i="83"/>
  <c r="G47" i="83"/>
  <c r="H47" i="83" s="1"/>
  <c r="G52" i="83"/>
  <c r="H7" i="83" l="1"/>
  <c r="G53" i="83"/>
  <c r="G61" i="83" s="1"/>
  <c r="G62" i="83" s="1"/>
  <c r="E61" i="83"/>
  <c r="H8" i="83"/>
  <c r="E54" i="83"/>
  <c r="H12" i="83"/>
  <c r="G54" i="83" l="1"/>
  <c r="H54" i="83" s="1"/>
  <c r="H61" i="83"/>
  <c r="E62" i="83"/>
  <c r="H62" i="83" s="1"/>
  <c r="H53" i="83"/>
  <c r="E84" i="47" l="1"/>
  <c r="E83" i="47"/>
  <c r="G83" i="47" s="1"/>
  <c r="H83" i="47" s="1"/>
  <c r="E82" i="47"/>
  <c r="G81" i="47"/>
  <c r="E81" i="47"/>
  <c r="H81" i="47" s="1"/>
  <c r="E80" i="47"/>
  <c r="G75" i="47"/>
  <c r="E75" i="47"/>
  <c r="H75" i="47" s="1"/>
  <c r="G74" i="47"/>
  <c r="E74" i="47"/>
  <c r="E73" i="47"/>
  <c r="G73" i="47" s="1"/>
  <c r="H73" i="47" s="1"/>
  <c r="E72" i="47"/>
  <c r="G71" i="47"/>
  <c r="E71" i="47"/>
  <c r="H71" i="47" s="1"/>
  <c r="E70" i="47"/>
  <c r="E68" i="47"/>
  <c r="G68" i="47" s="1"/>
  <c r="H68" i="47" s="1"/>
  <c r="E67" i="47"/>
  <c r="G66" i="47"/>
  <c r="E66" i="47"/>
  <c r="H66" i="47" s="1"/>
  <c r="E65" i="47"/>
  <c r="E63" i="47"/>
  <c r="G63" i="47" s="1"/>
  <c r="H63" i="47" s="1"/>
  <c r="E62" i="47"/>
  <c r="G61" i="47"/>
  <c r="E61" i="47"/>
  <c r="H61" i="47" s="1"/>
  <c r="E59" i="47"/>
  <c r="E58" i="47"/>
  <c r="G58" i="47" s="1"/>
  <c r="H58" i="47" s="1"/>
  <c r="E56" i="47"/>
  <c r="G55" i="47"/>
  <c r="E55" i="47"/>
  <c r="H55" i="47" s="1"/>
  <c r="E54" i="47"/>
  <c r="E52" i="47"/>
  <c r="G52" i="47" s="1"/>
  <c r="H52" i="47" s="1"/>
  <c r="E50" i="47"/>
  <c r="G48" i="47"/>
  <c r="E48" i="47"/>
  <c r="H48" i="47" s="1"/>
  <c r="E46" i="47"/>
  <c r="E44" i="47"/>
  <c r="G44" i="47" s="1"/>
  <c r="H44" i="47" s="1"/>
  <c r="E42" i="47"/>
  <c r="G40" i="47"/>
  <c r="E40" i="47"/>
  <c r="H40" i="47" s="1"/>
  <c r="E38" i="47"/>
  <c r="E36" i="47"/>
  <c r="G36" i="47" s="1"/>
  <c r="H36" i="47" s="1"/>
  <c r="E34" i="47"/>
  <c r="G33" i="47"/>
  <c r="E33" i="47"/>
  <c r="H33" i="47" s="1"/>
  <c r="E31" i="47"/>
  <c r="E30" i="47"/>
  <c r="G30" i="47" s="1"/>
  <c r="H30" i="47" s="1"/>
  <c r="E29" i="47"/>
  <c r="G28" i="47"/>
  <c r="E28" i="47"/>
  <c r="H28" i="47" s="1"/>
  <c r="E27" i="47"/>
  <c r="E26" i="47"/>
  <c r="G26" i="47" s="1"/>
  <c r="H26" i="47" s="1"/>
  <c r="E25" i="47"/>
  <c r="G24" i="47"/>
  <c r="E24" i="47"/>
  <c r="H24" i="47" s="1"/>
  <c r="E23" i="47"/>
  <c r="E21" i="47"/>
  <c r="G21" i="47" s="1"/>
  <c r="H21" i="47" s="1"/>
  <c r="E20" i="47"/>
  <c r="G18" i="47"/>
  <c r="E18" i="47"/>
  <c r="H18" i="47" s="1"/>
  <c r="G17" i="47"/>
  <c r="E17" i="47"/>
  <c r="E15" i="47"/>
  <c r="G15" i="47" s="1"/>
  <c r="H15" i="47" s="1"/>
  <c r="E14" i="47"/>
  <c r="G12" i="47"/>
  <c r="E12" i="47"/>
  <c r="E7" i="47"/>
  <c r="G7" i="47" s="1"/>
  <c r="H7" i="47" s="1"/>
  <c r="E81" i="48"/>
  <c r="G81" i="48" s="1"/>
  <c r="H81" i="48" s="1"/>
  <c r="E80" i="48"/>
  <c r="G79" i="48"/>
  <c r="E79" i="48"/>
  <c r="H79" i="48" s="1"/>
  <c r="G78" i="48"/>
  <c r="E78" i="48"/>
  <c r="E77" i="48"/>
  <c r="G77" i="48" s="1"/>
  <c r="E72" i="48"/>
  <c r="E71" i="48"/>
  <c r="G71" i="48" s="1"/>
  <c r="H71" i="48" s="1"/>
  <c r="E70" i="48"/>
  <c r="G69" i="48"/>
  <c r="E69" i="48"/>
  <c r="H69" i="48" s="1"/>
  <c r="G68" i="48"/>
  <c r="E68" i="48"/>
  <c r="E67" i="48"/>
  <c r="G67" i="48" s="1"/>
  <c r="H67" i="48" s="1"/>
  <c r="E65" i="48"/>
  <c r="G64" i="48"/>
  <c r="E64" i="48"/>
  <c r="H64" i="48" s="1"/>
  <c r="E63" i="48"/>
  <c r="E62" i="48"/>
  <c r="G62" i="48" s="1"/>
  <c r="H62" i="48" s="1"/>
  <c r="E60" i="48"/>
  <c r="G59" i="48"/>
  <c r="E59" i="48"/>
  <c r="H59" i="48" s="1"/>
  <c r="E58" i="48"/>
  <c r="E56" i="48"/>
  <c r="G56" i="48" s="1"/>
  <c r="H56" i="48" s="1"/>
  <c r="E54" i="48"/>
  <c r="G53" i="48"/>
  <c r="E53" i="48"/>
  <c r="H53" i="48" s="1"/>
  <c r="E52" i="48"/>
  <c r="E50" i="48"/>
  <c r="G50" i="48" s="1"/>
  <c r="H50" i="48" s="1"/>
  <c r="E48" i="48"/>
  <c r="G46" i="48"/>
  <c r="E46" i="48"/>
  <c r="H46" i="48" s="1"/>
  <c r="E44" i="48"/>
  <c r="E42" i="48"/>
  <c r="G42" i="48" s="1"/>
  <c r="H42" i="48" s="1"/>
  <c r="E40" i="48"/>
  <c r="G38" i="48"/>
  <c r="E38" i="48"/>
  <c r="H38" i="48" s="1"/>
  <c r="E36" i="48"/>
  <c r="E34" i="48"/>
  <c r="G34" i="48" s="1"/>
  <c r="H34" i="48" s="1"/>
  <c r="E32" i="48"/>
  <c r="G31" i="48"/>
  <c r="E31" i="48"/>
  <c r="H31" i="48" s="1"/>
  <c r="G29" i="48"/>
  <c r="E29" i="48"/>
  <c r="E28" i="48"/>
  <c r="G28" i="48" s="1"/>
  <c r="H28" i="48" s="1"/>
  <c r="E27" i="48"/>
  <c r="G26" i="48"/>
  <c r="E26" i="48"/>
  <c r="H26" i="48" s="1"/>
  <c r="E25" i="48"/>
  <c r="E24" i="48"/>
  <c r="G24" i="48" s="1"/>
  <c r="H24" i="48" s="1"/>
  <c r="E23" i="48"/>
  <c r="G21" i="48"/>
  <c r="E21" i="48"/>
  <c r="H21" i="48" s="1"/>
  <c r="E20" i="48"/>
  <c r="E18" i="48"/>
  <c r="G18" i="48" s="1"/>
  <c r="H18" i="48" s="1"/>
  <c r="E17" i="48"/>
  <c r="G15" i="48"/>
  <c r="E15" i="48"/>
  <c r="H15" i="48" s="1"/>
  <c r="E14" i="48"/>
  <c r="E12" i="48"/>
  <c r="G12" i="48" s="1"/>
  <c r="E7" i="48"/>
  <c r="G7" i="48" s="1"/>
  <c r="G8" i="48" s="1"/>
  <c r="G75" i="49"/>
  <c r="E75" i="49"/>
  <c r="H75" i="49" s="1"/>
  <c r="E74" i="49"/>
  <c r="E73" i="49"/>
  <c r="G73" i="49" s="1"/>
  <c r="H73" i="49" s="1"/>
  <c r="E72" i="49"/>
  <c r="G71" i="49"/>
  <c r="E71" i="49"/>
  <c r="H71" i="49" s="1"/>
  <c r="E66" i="49"/>
  <c r="G65" i="49"/>
  <c r="E65" i="49"/>
  <c r="H65" i="49" s="1"/>
  <c r="G64" i="49"/>
  <c r="E64" i="49"/>
  <c r="E63" i="49"/>
  <c r="G63" i="49" s="1"/>
  <c r="H63" i="49" s="1"/>
  <c r="E62" i="49"/>
  <c r="G61" i="49"/>
  <c r="E61" i="49"/>
  <c r="H61" i="49" s="1"/>
  <c r="E59" i="49"/>
  <c r="E58" i="49"/>
  <c r="G58" i="49" s="1"/>
  <c r="H58" i="49" s="1"/>
  <c r="E57" i="49"/>
  <c r="G56" i="49"/>
  <c r="E56" i="49"/>
  <c r="E54" i="49"/>
  <c r="E53" i="49"/>
  <c r="G53" i="49" s="1"/>
  <c r="H53" i="49" s="1"/>
  <c r="E52" i="49"/>
  <c r="G50" i="49"/>
  <c r="E50" i="49"/>
  <c r="H50" i="49" s="1"/>
  <c r="E48" i="49"/>
  <c r="E47" i="49"/>
  <c r="G47" i="49" s="1"/>
  <c r="H47" i="49" s="1"/>
  <c r="E46" i="49"/>
  <c r="G44" i="49"/>
  <c r="E44" i="49"/>
  <c r="E42" i="49"/>
  <c r="E40" i="49"/>
  <c r="G40" i="49" s="1"/>
  <c r="H40" i="49" s="1"/>
  <c r="E38" i="49"/>
  <c r="E36" i="49"/>
  <c r="E34" i="49"/>
  <c r="E32" i="49"/>
  <c r="G32" i="49" s="1"/>
  <c r="H32" i="49" s="1"/>
  <c r="E30" i="49"/>
  <c r="G28" i="49"/>
  <c r="E28" i="49"/>
  <c r="E27" i="49"/>
  <c r="E26" i="49"/>
  <c r="G26" i="49" s="1"/>
  <c r="H26" i="49" s="1"/>
  <c r="E25" i="49"/>
  <c r="G23" i="49"/>
  <c r="E23" i="49"/>
  <c r="H23" i="49" s="1"/>
  <c r="E22" i="49"/>
  <c r="E21" i="49"/>
  <c r="G21" i="49" s="1"/>
  <c r="H21" i="49" s="1"/>
  <c r="E20" i="49"/>
  <c r="G18" i="49"/>
  <c r="E18" i="49"/>
  <c r="E17" i="49"/>
  <c r="E15" i="49"/>
  <c r="G15" i="49" s="1"/>
  <c r="H15" i="49" s="1"/>
  <c r="E14" i="49"/>
  <c r="G12" i="49"/>
  <c r="E12" i="49"/>
  <c r="E7" i="49"/>
  <c r="G7" i="49" s="1"/>
  <c r="H7" i="49" s="1"/>
  <c r="E69" i="50"/>
  <c r="E68" i="50"/>
  <c r="G68" i="50" s="1"/>
  <c r="H68" i="50" s="1"/>
  <c r="E67" i="50"/>
  <c r="G66" i="50"/>
  <c r="E66" i="50"/>
  <c r="E65" i="50"/>
  <c r="G60" i="50"/>
  <c r="E60" i="50"/>
  <c r="H60" i="50" s="1"/>
  <c r="E59" i="50"/>
  <c r="E58" i="50"/>
  <c r="G58" i="50" s="1"/>
  <c r="H58" i="50" s="1"/>
  <c r="E57" i="50"/>
  <c r="G56" i="50"/>
  <c r="E56" i="50"/>
  <c r="G54" i="50"/>
  <c r="E54" i="50"/>
  <c r="E53" i="50"/>
  <c r="G53" i="50" s="1"/>
  <c r="H53" i="50" s="1"/>
  <c r="E52" i="50"/>
  <c r="G50" i="50"/>
  <c r="E50" i="50"/>
  <c r="H50" i="50" s="1"/>
  <c r="E49" i="50"/>
  <c r="H48" i="50"/>
  <c r="E48" i="50"/>
  <c r="G48" i="50" s="1"/>
  <c r="E46" i="50"/>
  <c r="G45" i="50"/>
  <c r="E45" i="50"/>
  <c r="E44" i="50"/>
  <c r="E42" i="50"/>
  <c r="G42" i="50" s="1"/>
  <c r="H42" i="50" s="1"/>
  <c r="E40" i="50"/>
  <c r="G38" i="50"/>
  <c r="E38" i="50"/>
  <c r="H38" i="50" s="1"/>
  <c r="E36" i="50"/>
  <c r="G36" i="50" s="1"/>
  <c r="H34" i="50"/>
  <c r="E34" i="50"/>
  <c r="G34" i="50" s="1"/>
  <c r="E32" i="50"/>
  <c r="G30" i="50"/>
  <c r="E30" i="50"/>
  <c r="H30" i="50" s="1"/>
  <c r="E28" i="50"/>
  <c r="H26" i="50"/>
  <c r="E26" i="50"/>
  <c r="G26" i="50" s="1"/>
  <c r="E25" i="50"/>
  <c r="G24" i="50"/>
  <c r="E24" i="50"/>
  <c r="E23" i="50"/>
  <c r="H22" i="50"/>
  <c r="E22" i="50"/>
  <c r="G22" i="50" s="1"/>
  <c r="E21" i="50"/>
  <c r="G19" i="50"/>
  <c r="E19" i="50"/>
  <c r="H19" i="50" s="1"/>
  <c r="G17" i="50"/>
  <c r="E17" i="50"/>
  <c r="E16" i="50"/>
  <c r="G16" i="50" s="1"/>
  <c r="H16" i="50" s="1"/>
  <c r="E14" i="50"/>
  <c r="G12" i="50"/>
  <c r="E12" i="50"/>
  <c r="E7" i="50"/>
  <c r="G7" i="50" s="1"/>
  <c r="H7" i="50" s="1"/>
  <c r="H70" i="51"/>
  <c r="E70" i="51"/>
  <c r="G70" i="51" s="1"/>
  <c r="E69" i="51"/>
  <c r="G68" i="51"/>
  <c r="E68" i="51"/>
  <c r="E67" i="51"/>
  <c r="G62" i="51"/>
  <c r="E62" i="51"/>
  <c r="E61" i="51"/>
  <c r="E60" i="51"/>
  <c r="G60" i="51" s="1"/>
  <c r="H60" i="51" s="1"/>
  <c r="E59" i="51"/>
  <c r="G58" i="51"/>
  <c r="E58" i="51"/>
  <c r="E56" i="51"/>
  <c r="E55" i="51"/>
  <c r="G55" i="51" s="1"/>
  <c r="H55" i="51" s="1"/>
  <c r="E54" i="51"/>
  <c r="G52" i="51"/>
  <c r="E52" i="51"/>
  <c r="H52" i="51" s="1"/>
  <c r="E51" i="51"/>
  <c r="E50" i="51"/>
  <c r="G50" i="51" s="1"/>
  <c r="E48" i="51"/>
  <c r="G47" i="51"/>
  <c r="E47" i="51"/>
  <c r="H47" i="51" s="1"/>
  <c r="E46" i="51"/>
  <c r="E44" i="51"/>
  <c r="E42" i="51"/>
  <c r="G40" i="51"/>
  <c r="E40" i="51"/>
  <c r="H40" i="51" s="1"/>
  <c r="E38" i="51"/>
  <c r="G38" i="51" s="1"/>
  <c r="E36" i="51"/>
  <c r="G36" i="51" s="1"/>
  <c r="E34" i="51"/>
  <c r="G32" i="51"/>
  <c r="E32" i="51"/>
  <c r="H32" i="51" s="1"/>
  <c r="E30" i="51"/>
  <c r="H29" i="51"/>
  <c r="E29" i="51"/>
  <c r="G29" i="51" s="1"/>
  <c r="E27" i="51"/>
  <c r="E26" i="51"/>
  <c r="E25" i="51"/>
  <c r="E24" i="51"/>
  <c r="G24" i="51" s="1"/>
  <c r="E23" i="51"/>
  <c r="E22" i="51"/>
  <c r="G21" i="51"/>
  <c r="E21" i="51"/>
  <c r="H19" i="51"/>
  <c r="E19" i="51"/>
  <c r="G19" i="51" s="1"/>
  <c r="E17" i="51"/>
  <c r="E16" i="51"/>
  <c r="E14" i="51"/>
  <c r="H12" i="51"/>
  <c r="E12" i="51"/>
  <c r="G12" i="51" s="1"/>
  <c r="E7" i="51"/>
  <c r="E69" i="52"/>
  <c r="G68" i="52"/>
  <c r="E68" i="52"/>
  <c r="E67" i="52"/>
  <c r="E66" i="52"/>
  <c r="E61" i="52"/>
  <c r="G61" i="52" s="1"/>
  <c r="E60" i="52"/>
  <c r="G59" i="52"/>
  <c r="E59" i="52"/>
  <c r="E58" i="52"/>
  <c r="E57" i="52"/>
  <c r="E55" i="52"/>
  <c r="G54" i="52"/>
  <c r="E54" i="52"/>
  <c r="E53" i="52"/>
  <c r="E51" i="52"/>
  <c r="E50" i="52"/>
  <c r="G49" i="52"/>
  <c r="E49" i="52"/>
  <c r="E47" i="52"/>
  <c r="E46" i="52"/>
  <c r="E45" i="52"/>
  <c r="E43" i="52"/>
  <c r="E41" i="52"/>
  <c r="E39" i="52"/>
  <c r="E37" i="52"/>
  <c r="E35" i="52"/>
  <c r="E33" i="52"/>
  <c r="E31" i="52"/>
  <c r="G31" i="52" s="1"/>
  <c r="E29" i="52"/>
  <c r="E27" i="52"/>
  <c r="E26" i="52"/>
  <c r="E25" i="52"/>
  <c r="G25" i="52" s="1"/>
  <c r="E24" i="52"/>
  <c r="G22" i="52"/>
  <c r="E22" i="52"/>
  <c r="E21" i="52"/>
  <c r="E20" i="52"/>
  <c r="G20" i="52" s="1"/>
  <c r="E19" i="52"/>
  <c r="E17" i="52"/>
  <c r="E15" i="52"/>
  <c r="H14" i="52"/>
  <c r="E14" i="52"/>
  <c r="G14" i="52" s="1"/>
  <c r="E12" i="52"/>
  <c r="E7" i="52"/>
  <c r="E75" i="53"/>
  <c r="H74" i="53"/>
  <c r="E74" i="53"/>
  <c r="G74" i="53" s="1"/>
  <c r="E73" i="53"/>
  <c r="E72" i="53"/>
  <c r="E76" i="53" s="1"/>
  <c r="E67" i="53"/>
  <c r="G66" i="53"/>
  <c r="E66" i="53"/>
  <c r="G65" i="53"/>
  <c r="E65" i="53"/>
  <c r="E64" i="53"/>
  <c r="G64" i="53" s="1"/>
  <c r="E63" i="53"/>
  <c r="G61" i="53"/>
  <c r="E61" i="53"/>
  <c r="E60" i="53"/>
  <c r="H59" i="53"/>
  <c r="E59" i="53"/>
  <c r="G59" i="53" s="1"/>
  <c r="E57" i="53"/>
  <c r="G56" i="53"/>
  <c r="E56" i="53"/>
  <c r="E55" i="53"/>
  <c r="E53" i="53"/>
  <c r="E52" i="53"/>
  <c r="E51" i="53"/>
  <c r="G49" i="53"/>
  <c r="E49" i="53"/>
  <c r="E47" i="53"/>
  <c r="G47" i="53" s="1"/>
  <c r="E45" i="53"/>
  <c r="E43" i="53"/>
  <c r="E41" i="53"/>
  <c r="G41" i="53" s="1"/>
  <c r="E39" i="53"/>
  <c r="E37" i="53"/>
  <c r="E35" i="53"/>
  <c r="G33" i="53"/>
  <c r="E33" i="53"/>
  <c r="E32" i="53"/>
  <c r="G32" i="53" s="1"/>
  <c r="E30" i="53"/>
  <c r="E29" i="53"/>
  <c r="E28" i="53"/>
  <c r="E27" i="53"/>
  <c r="E26" i="53"/>
  <c r="E25" i="53"/>
  <c r="E24" i="53"/>
  <c r="E23" i="53"/>
  <c r="E22" i="53"/>
  <c r="E20" i="53"/>
  <c r="E18" i="53"/>
  <c r="E17" i="53"/>
  <c r="E15" i="53"/>
  <c r="G14" i="53"/>
  <c r="H14" i="53" s="1"/>
  <c r="E14" i="53"/>
  <c r="E12" i="53"/>
  <c r="G12" i="53" s="1"/>
  <c r="E7" i="53"/>
  <c r="E8" i="53" s="1"/>
  <c r="E84" i="54"/>
  <c r="G83" i="54"/>
  <c r="H83" i="54" s="1"/>
  <c r="E83" i="54"/>
  <c r="G82" i="54"/>
  <c r="H82" i="54" s="1"/>
  <c r="E82" i="54"/>
  <c r="E81" i="54"/>
  <c r="G81" i="54" s="1"/>
  <c r="H81" i="54" s="1"/>
  <c r="E80" i="54"/>
  <c r="G75" i="54"/>
  <c r="H75" i="54" s="1"/>
  <c r="E75" i="54"/>
  <c r="E74" i="54"/>
  <c r="G73" i="54"/>
  <c r="H73" i="54" s="1"/>
  <c r="E73" i="54"/>
  <c r="E72" i="54"/>
  <c r="E71" i="54"/>
  <c r="E70" i="54"/>
  <c r="G68" i="54"/>
  <c r="H68" i="54" s="1"/>
  <c r="E68" i="54"/>
  <c r="E67" i="54"/>
  <c r="G67" i="54" s="1"/>
  <c r="H67" i="54" s="1"/>
  <c r="E66" i="54"/>
  <c r="E65" i="54"/>
  <c r="G63" i="54"/>
  <c r="H63" i="54" s="1"/>
  <c r="E63" i="54"/>
  <c r="E62" i="54"/>
  <c r="G62" i="54" s="1"/>
  <c r="H62" i="54" s="1"/>
  <c r="G61" i="54"/>
  <c r="E61" i="54"/>
  <c r="H61" i="54" s="1"/>
  <c r="E59" i="54"/>
  <c r="H58" i="54"/>
  <c r="G58" i="54"/>
  <c r="E58" i="54"/>
  <c r="E56" i="54"/>
  <c r="G56" i="54" s="1"/>
  <c r="H56" i="54" s="1"/>
  <c r="G55" i="54"/>
  <c r="H55" i="54" s="1"/>
  <c r="E55" i="54"/>
  <c r="E54" i="54"/>
  <c r="G52" i="54"/>
  <c r="H52" i="54" s="1"/>
  <c r="E52" i="54"/>
  <c r="E50" i="54"/>
  <c r="G48" i="54"/>
  <c r="E48" i="54"/>
  <c r="H48" i="54" s="1"/>
  <c r="E46" i="54"/>
  <c r="E44" i="54"/>
  <c r="G44" i="54" s="1"/>
  <c r="H44" i="54" s="1"/>
  <c r="G42" i="54"/>
  <c r="H42" i="54" s="1"/>
  <c r="E42" i="54"/>
  <c r="G40" i="54"/>
  <c r="H40" i="54" s="1"/>
  <c r="E40" i="54"/>
  <c r="E38" i="54"/>
  <c r="G36" i="54"/>
  <c r="H36" i="54" s="1"/>
  <c r="E36" i="54"/>
  <c r="E34" i="54"/>
  <c r="E33" i="54"/>
  <c r="E31" i="54"/>
  <c r="G30" i="54"/>
  <c r="H30" i="54" s="1"/>
  <c r="E30" i="54"/>
  <c r="E29" i="54"/>
  <c r="G29" i="54" s="1"/>
  <c r="H29" i="54" s="1"/>
  <c r="E28" i="54"/>
  <c r="E27" i="54"/>
  <c r="H26" i="54"/>
  <c r="G26" i="54"/>
  <c r="E26" i="54"/>
  <c r="E25" i="54"/>
  <c r="G25" i="54" s="1"/>
  <c r="H25" i="54" s="1"/>
  <c r="G24" i="54"/>
  <c r="E24" i="54"/>
  <c r="H24" i="54" s="1"/>
  <c r="E23" i="54"/>
  <c r="H21" i="54"/>
  <c r="G21" i="54"/>
  <c r="E21" i="54"/>
  <c r="E20" i="54"/>
  <c r="G20" i="54" s="1"/>
  <c r="H20" i="54" s="1"/>
  <c r="G18" i="54"/>
  <c r="H18" i="54" s="1"/>
  <c r="E18" i="54"/>
  <c r="E17" i="54"/>
  <c r="G15" i="54"/>
  <c r="H15" i="54" s="1"/>
  <c r="E15" i="54"/>
  <c r="E14" i="54"/>
  <c r="G12" i="54"/>
  <c r="E12" i="54"/>
  <c r="H12" i="54" s="1"/>
  <c r="E7" i="54"/>
  <c r="G7" i="54" s="1"/>
  <c r="G8" i="54" s="1"/>
  <c r="H81" i="55"/>
  <c r="G81" i="55"/>
  <c r="E81" i="55"/>
  <c r="G80" i="55"/>
  <c r="E80" i="55"/>
  <c r="H80" i="55" s="1"/>
  <c r="G79" i="55"/>
  <c r="H79" i="55" s="1"/>
  <c r="E79" i="55"/>
  <c r="E78" i="55"/>
  <c r="H77" i="55"/>
  <c r="G77" i="55"/>
  <c r="E77" i="55"/>
  <c r="E72" i="55"/>
  <c r="G71" i="55"/>
  <c r="H71" i="55" s="1"/>
  <c r="E71" i="55"/>
  <c r="G70" i="55"/>
  <c r="E70" i="55"/>
  <c r="H70" i="55" s="1"/>
  <c r="E69" i="55"/>
  <c r="G69" i="55" s="1"/>
  <c r="H69" i="55" s="1"/>
  <c r="E68" i="55"/>
  <c r="G67" i="55"/>
  <c r="H67" i="55" s="1"/>
  <c r="E67" i="55"/>
  <c r="G65" i="55"/>
  <c r="H65" i="55" s="1"/>
  <c r="E65" i="55"/>
  <c r="E64" i="55"/>
  <c r="G64" i="55" s="1"/>
  <c r="H64" i="55" s="1"/>
  <c r="E63" i="55"/>
  <c r="H62" i="55"/>
  <c r="G62" i="55"/>
  <c r="E62" i="55"/>
  <c r="E60" i="55"/>
  <c r="H59" i="55"/>
  <c r="E59" i="55"/>
  <c r="G59" i="55" s="1"/>
  <c r="E58" i="55"/>
  <c r="H56" i="55"/>
  <c r="G56" i="55"/>
  <c r="E56" i="55"/>
  <c r="E54" i="55"/>
  <c r="G53" i="55"/>
  <c r="E53" i="55"/>
  <c r="E52" i="55"/>
  <c r="H50" i="55"/>
  <c r="G50" i="55"/>
  <c r="E50" i="55"/>
  <c r="G48" i="55"/>
  <c r="E48" i="55"/>
  <c r="H48" i="55" s="1"/>
  <c r="G46" i="55"/>
  <c r="H46" i="55" s="1"/>
  <c r="E46" i="55"/>
  <c r="E44" i="55"/>
  <c r="H42" i="55"/>
  <c r="G42" i="55"/>
  <c r="E42" i="55"/>
  <c r="E40" i="55"/>
  <c r="G40" i="55" s="1"/>
  <c r="H40" i="55" s="1"/>
  <c r="E38" i="55"/>
  <c r="E36" i="55"/>
  <c r="G34" i="55"/>
  <c r="H34" i="55" s="1"/>
  <c r="E34" i="55"/>
  <c r="G32" i="55"/>
  <c r="E32" i="55"/>
  <c r="H32" i="55" s="1"/>
  <c r="E31" i="55"/>
  <c r="G31" i="55" s="1"/>
  <c r="H31" i="55" s="1"/>
  <c r="E29" i="55"/>
  <c r="G28" i="55"/>
  <c r="H28" i="55" s="1"/>
  <c r="E28" i="55"/>
  <c r="H27" i="55"/>
  <c r="G27" i="55"/>
  <c r="E27" i="55"/>
  <c r="E26" i="55"/>
  <c r="G26" i="55" s="1"/>
  <c r="H26" i="55" s="1"/>
  <c r="E25" i="55"/>
  <c r="H24" i="55"/>
  <c r="G24" i="55"/>
  <c r="E24" i="55"/>
  <c r="E23" i="55"/>
  <c r="E21" i="55"/>
  <c r="G21" i="55" s="1"/>
  <c r="H21" i="55" s="1"/>
  <c r="E20" i="55"/>
  <c r="H18" i="55"/>
  <c r="G18" i="55"/>
  <c r="E18" i="55"/>
  <c r="E17" i="55"/>
  <c r="E15" i="55"/>
  <c r="E14" i="55"/>
  <c r="H12" i="55"/>
  <c r="G12" i="55"/>
  <c r="E12" i="55"/>
  <c r="E7" i="55"/>
  <c r="E8" i="55" s="1"/>
  <c r="G76" i="56"/>
  <c r="E76" i="56"/>
  <c r="H76" i="56" s="1"/>
  <c r="E75" i="56"/>
  <c r="H74" i="56"/>
  <c r="G74" i="56"/>
  <c r="E74" i="56"/>
  <c r="E73" i="56"/>
  <c r="G73" i="56" s="1"/>
  <c r="H73" i="56" s="1"/>
  <c r="G72" i="56"/>
  <c r="E72" i="56"/>
  <c r="E67" i="56"/>
  <c r="E66" i="56"/>
  <c r="G66" i="56" s="1"/>
  <c r="H66" i="56" s="1"/>
  <c r="E65" i="56"/>
  <c r="H64" i="56"/>
  <c r="G64" i="56"/>
  <c r="E64" i="56"/>
  <c r="E63" i="56"/>
  <c r="E62" i="56"/>
  <c r="E60" i="56"/>
  <c r="H59" i="56"/>
  <c r="G59" i="56"/>
  <c r="E59" i="56"/>
  <c r="G58" i="56"/>
  <c r="E58" i="56"/>
  <c r="H58" i="56" s="1"/>
  <c r="G57" i="56"/>
  <c r="H57" i="56" s="1"/>
  <c r="E57" i="56"/>
  <c r="E55" i="56"/>
  <c r="H54" i="56"/>
  <c r="G54" i="56"/>
  <c r="E54" i="56"/>
  <c r="H53" i="56"/>
  <c r="G53" i="56"/>
  <c r="E53" i="56"/>
  <c r="E51" i="56"/>
  <c r="E49" i="56"/>
  <c r="G48" i="56"/>
  <c r="H48" i="56" s="1"/>
  <c r="E48" i="56"/>
  <c r="G47" i="56"/>
  <c r="E47" i="56"/>
  <c r="H47" i="56" s="1"/>
  <c r="E45" i="56"/>
  <c r="G45" i="56" s="1"/>
  <c r="H45" i="56" s="1"/>
  <c r="E43" i="56"/>
  <c r="G41" i="56"/>
  <c r="H41" i="56" s="1"/>
  <c r="E41" i="56"/>
  <c r="H39" i="56"/>
  <c r="G39" i="56"/>
  <c r="E39" i="56"/>
  <c r="E37" i="56"/>
  <c r="E35" i="56"/>
  <c r="H33" i="56"/>
  <c r="G33" i="56"/>
  <c r="E33" i="56"/>
  <c r="E31" i="56"/>
  <c r="E29" i="56"/>
  <c r="G29" i="56" s="1"/>
  <c r="H29" i="56" s="1"/>
  <c r="E28" i="56"/>
  <c r="H27" i="56"/>
  <c r="G27" i="56"/>
  <c r="E27" i="56"/>
  <c r="E26" i="56"/>
  <c r="E24" i="56"/>
  <c r="E23" i="56"/>
  <c r="H22" i="56"/>
  <c r="G22" i="56"/>
  <c r="E22" i="56"/>
  <c r="G21" i="56"/>
  <c r="E21" i="56"/>
  <c r="H21" i="56" s="1"/>
  <c r="G20" i="56"/>
  <c r="H20" i="56" s="1"/>
  <c r="E20" i="56"/>
  <c r="E18" i="56"/>
  <c r="H17" i="56"/>
  <c r="G17" i="56"/>
  <c r="E17" i="56"/>
  <c r="H15" i="56"/>
  <c r="G15" i="56"/>
  <c r="E15" i="56"/>
  <c r="E14" i="56"/>
  <c r="E12" i="56"/>
  <c r="E7" i="56"/>
  <c r="E8" i="56" s="1"/>
  <c r="G68" i="57"/>
  <c r="H68" i="57" s="1"/>
  <c r="E68" i="57"/>
  <c r="H67" i="57"/>
  <c r="G67" i="57"/>
  <c r="E67" i="57"/>
  <c r="E66" i="57"/>
  <c r="E65" i="57"/>
  <c r="E60" i="57"/>
  <c r="E59" i="57"/>
  <c r="G59" i="57" s="1"/>
  <c r="H59" i="57" s="1"/>
  <c r="E58" i="57"/>
  <c r="E57" i="57"/>
  <c r="E56" i="57"/>
  <c r="H54" i="57"/>
  <c r="G54" i="57"/>
  <c r="E54" i="57"/>
  <c r="E53" i="57"/>
  <c r="G52" i="57"/>
  <c r="H52" i="57" s="1"/>
  <c r="E52" i="57"/>
  <c r="E50" i="57"/>
  <c r="E49" i="57"/>
  <c r="G49" i="57" s="1"/>
  <c r="H48" i="57"/>
  <c r="G48" i="57"/>
  <c r="E48" i="57"/>
  <c r="E46" i="57"/>
  <c r="E45" i="57"/>
  <c r="E44" i="57"/>
  <c r="E42" i="57"/>
  <c r="E40" i="57"/>
  <c r="G40" i="57" s="1"/>
  <c r="H40" i="57" s="1"/>
  <c r="E38" i="57"/>
  <c r="E36" i="57"/>
  <c r="G36" i="57" s="1"/>
  <c r="H36" i="57" s="1"/>
  <c r="H34" i="57"/>
  <c r="G34" i="57"/>
  <c r="E34" i="57"/>
  <c r="G32" i="57"/>
  <c r="H32" i="57" s="1"/>
  <c r="E32" i="57"/>
  <c r="E30" i="57"/>
  <c r="E28" i="57"/>
  <c r="E26" i="57"/>
  <c r="G26" i="57" s="1"/>
  <c r="H25" i="57"/>
  <c r="E25" i="57"/>
  <c r="G25" i="57" s="1"/>
  <c r="E24" i="57"/>
  <c r="E23" i="57"/>
  <c r="G23" i="57" s="1"/>
  <c r="H23" i="57" s="1"/>
  <c r="E22" i="57"/>
  <c r="E21" i="57"/>
  <c r="E19" i="57"/>
  <c r="E17" i="57"/>
  <c r="E16" i="57"/>
  <c r="G14" i="57"/>
  <c r="H14" i="57" s="1"/>
  <c r="E14" i="57"/>
  <c r="E12" i="57"/>
  <c r="E7" i="57"/>
  <c r="E8" i="57" s="1"/>
  <c r="E70" i="58"/>
  <c r="G70" i="58" s="1"/>
  <c r="H70" i="58" s="1"/>
  <c r="E69" i="58"/>
  <c r="E68" i="58"/>
  <c r="E67" i="58"/>
  <c r="E62" i="58"/>
  <c r="E61" i="58"/>
  <c r="G61" i="58" s="1"/>
  <c r="E60" i="58"/>
  <c r="E59" i="58"/>
  <c r="G59" i="58" s="1"/>
  <c r="H59" i="58" s="1"/>
  <c r="E58" i="58"/>
  <c r="E56" i="58"/>
  <c r="E55" i="58"/>
  <c r="E54" i="58"/>
  <c r="G54" i="58" s="1"/>
  <c r="H54" i="58" s="1"/>
  <c r="E52" i="58"/>
  <c r="E51" i="58"/>
  <c r="E50" i="58"/>
  <c r="E48" i="58"/>
  <c r="G48" i="58" s="1"/>
  <c r="H48" i="58" s="1"/>
  <c r="E47" i="58"/>
  <c r="E46" i="58"/>
  <c r="G46" i="58" s="1"/>
  <c r="E44" i="58"/>
  <c r="G44" i="58" s="1"/>
  <c r="H42" i="58"/>
  <c r="E42" i="58"/>
  <c r="G42" i="58" s="1"/>
  <c r="E40" i="58"/>
  <c r="E38" i="58"/>
  <c r="E36" i="58"/>
  <c r="H34" i="58"/>
  <c r="E34" i="58"/>
  <c r="G34" i="58" s="1"/>
  <c r="E32" i="58"/>
  <c r="E30" i="58"/>
  <c r="G29" i="58"/>
  <c r="E29" i="58"/>
  <c r="H27" i="58"/>
  <c r="E27" i="58"/>
  <c r="G27" i="58" s="1"/>
  <c r="E26" i="58"/>
  <c r="E25" i="58"/>
  <c r="G24" i="58"/>
  <c r="E24" i="58"/>
  <c r="H23" i="58"/>
  <c r="E23" i="58"/>
  <c r="G23" i="58" s="1"/>
  <c r="E22" i="58"/>
  <c r="G21" i="58"/>
  <c r="E21" i="58"/>
  <c r="G19" i="58"/>
  <c r="E19" i="58"/>
  <c r="H17" i="58"/>
  <c r="E17" i="58"/>
  <c r="G17" i="58" s="1"/>
  <c r="E16" i="58"/>
  <c r="G14" i="58"/>
  <c r="E14" i="58"/>
  <c r="G12" i="58"/>
  <c r="E12" i="58"/>
  <c r="E7" i="58"/>
  <c r="E70" i="59"/>
  <c r="G69" i="59"/>
  <c r="E69" i="59"/>
  <c r="G68" i="59"/>
  <c r="E68" i="59"/>
  <c r="E67" i="59"/>
  <c r="G67" i="59" s="1"/>
  <c r="H67" i="59" s="1"/>
  <c r="G62" i="59"/>
  <c r="E62" i="59"/>
  <c r="E61" i="59"/>
  <c r="G61" i="59" s="1"/>
  <c r="H61" i="59" s="1"/>
  <c r="E60" i="59"/>
  <c r="G59" i="59"/>
  <c r="E59" i="59"/>
  <c r="E58" i="59"/>
  <c r="G58" i="59" s="1"/>
  <c r="E56" i="59"/>
  <c r="G56" i="59" s="1"/>
  <c r="H56" i="59" s="1"/>
  <c r="E55" i="59"/>
  <c r="G54" i="59"/>
  <c r="E54" i="59"/>
  <c r="E52" i="59"/>
  <c r="E51" i="59"/>
  <c r="G51" i="59" s="1"/>
  <c r="H51" i="59" s="1"/>
  <c r="E50" i="59"/>
  <c r="E48" i="59"/>
  <c r="E47" i="59"/>
  <c r="E46" i="59"/>
  <c r="G46" i="59" s="1"/>
  <c r="H46" i="59" s="1"/>
  <c r="E44" i="59"/>
  <c r="E42" i="59"/>
  <c r="E40" i="59"/>
  <c r="E38" i="59"/>
  <c r="G38" i="59" s="1"/>
  <c r="H38" i="59" s="1"/>
  <c r="E36" i="59"/>
  <c r="E34" i="59"/>
  <c r="E32" i="59"/>
  <c r="E30" i="59"/>
  <c r="G30" i="59" s="1"/>
  <c r="H30" i="59" s="1"/>
  <c r="E28" i="59"/>
  <c r="E27" i="59"/>
  <c r="G27" i="59" s="1"/>
  <c r="E26" i="59"/>
  <c r="G26" i="59" s="1"/>
  <c r="H25" i="59"/>
  <c r="E25" i="59"/>
  <c r="G25" i="59" s="1"/>
  <c r="E23" i="59"/>
  <c r="E22" i="59"/>
  <c r="E21" i="59"/>
  <c r="H20" i="59"/>
  <c r="E20" i="59"/>
  <c r="G20" i="59" s="1"/>
  <c r="E19" i="59"/>
  <c r="E17" i="59"/>
  <c r="G15" i="59"/>
  <c r="E15" i="59"/>
  <c r="H14" i="59"/>
  <c r="E14" i="59"/>
  <c r="G14" i="59" s="1"/>
  <c r="E12" i="59"/>
  <c r="E7" i="59"/>
  <c r="E8" i="59" s="1"/>
  <c r="E76" i="46"/>
  <c r="E75" i="46"/>
  <c r="E74" i="46"/>
  <c r="G74" i="46" s="1"/>
  <c r="H74" i="46" s="1"/>
  <c r="E73" i="46"/>
  <c r="E72" i="46"/>
  <c r="E67" i="46"/>
  <c r="G66" i="46"/>
  <c r="E66" i="46"/>
  <c r="G65" i="46"/>
  <c r="E65" i="46"/>
  <c r="H64" i="46"/>
  <c r="E64" i="46"/>
  <c r="G64" i="46" s="1"/>
  <c r="E63" i="46"/>
  <c r="G61" i="46"/>
  <c r="E61" i="46"/>
  <c r="G60" i="46"/>
  <c r="E60" i="46"/>
  <c r="E59" i="46"/>
  <c r="G59" i="46" s="1"/>
  <c r="H59" i="46" s="1"/>
  <c r="E57" i="46"/>
  <c r="G56" i="46"/>
  <c r="E56" i="46"/>
  <c r="G55" i="46"/>
  <c r="E55" i="46"/>
  <c r="E53" i="46"/>
  <c r="G53" i="46" s="1"/>
  <c r="H53" i="46" s="1"/>
  <c r="E52" i="46"/>
  <c r="G51" i="46"/>
  <c r="E51" i="46"/>
  <c r="E49" i="46"/>
  <c r="E47" i="46"/>
  <c r="G47" i="46" s="1"/>
  <c r="H47" i="46" s="1"/>
  <c r="E45" i="46"/>
  <c r="G43" i="46"/>
  <c r="E43" i="46"/>
  <c r="E41" i="46"/>
  <c r="E39" i="46"/>
  <c r="G39" i="46" s="1"/>
  <c r="H39" i="46" s="1"/>
  <c r="E37" i="46"/>
  <c r="E35" i="46"/>
  <c r="G35" i="46" s="1"/>
  <c r="E33" i="46"/>
  <c r="E32" i="46"/>
  <c r="G32" i="46" s="1"/>
  <c r="H32" i="46" s="1"/>
  <c r="E30" i="46"/>
  <c r="E29" i="46"/>
  <c r="E28" i="46"/>
  <c r="G28" i="46" s="1"/>
  <c r="E27" i="46"/>
  <c r="G27" i="46" s="1"/>
  <c r="H27" i="46" s="1"/>
  <c r="E26" i="46"/>
  <c r="E25" i="46"/>
  <c r="E24" i="46"/>
  <c r="E23" i="46"/>
  <c r="G23" i="46" s="1"/>
  <c r="H23" i="46" s="1"/>
  <c r="E22" i="46"/>
  <c r="E20" i="46"/>
  <c r="E18" i="46"/>
  <c r="G18" i="46" s="1"/>
  <c r="H17" i="46"/>
  <c r="E17" i="46"/>
  <c r="G17" i="46" s="1"/>
  <c r="E15" i="46"/>
  <c r="E14" i="46"/>
  <c r="E12" i="46"/>
  <c r="E7" i="46"/>
  <c r="G37" i="56" l="1"/>
  <c r="H37" i="56" s="1"/>
  <c r="G36" i="49"/>
  <c r="H36" i="49" s="1"/>
  <c r="E76" i="47"/>
  <c r="G7" i="55"/>
  <c r="G8" i="55" s="1"/>
  <c r="H8" i="55" s="1"/>
  <c r="E8" i="54"/>
  <c r="H8" i="54" s="1"/>
  <c r="G7" i="51"/>
  <c r="G8" i="51" s="1"/>
  <c r="E8" i="51"/>
  <c r="E8" i="49"/>
  <c r="G8" i="49"/>
  <c r="E8" i="50"/>
  <c r="G8" i="50"/>
  <c r="H7" i="48"/>
  <c r="E8" i="48"/>
  <c r="E8" i="47"/>
  <c r="G7" i="59"/>
  <c r="G8" i="59" s="1"/>
  <c r="H8" i="59" s="1"/>
  <c r="G7" i="56"/>
  <c r="G8" i="56" s="1"/>
  <c r="H8" i="56" s="1"/>
  <c r="G7" i="57"/>
  <c r="G8" i="57" s="1"/>
  <c r="H8" i="57" s="1"/>
  <c r="H49" i="46"/>
  <c r="G49" i="46"/>
  <c r="G48" i="59"/>
  <c r="H48" i="59" s="1"/>
  <c r="G22" i="58"/>
  <c r="H22" i="58" s="1"/>
  <c r="H49" i="57"/>
  <c r="H55" i="56"/>
  <c r="G55" i="56"/>
  <c r="G26" i="52"/>
  <c r="H26" i="52" s="1"/>
  <c r="G37" i="46"/>
  <c r="H37" i="46"/>
  <c r="H51" i="46"/>
  <c r="H60" i="46"/>
  <c r="G17" i="59"/>
  <c r="H17" i="59" s="1"/>
  <c r="G50" i="59"/>
  <c r="H50" i="59" s="1"/>
  <c r="H59" i="59"/>
  <c r="H68" i="59"/>
  <c r="H12" i="58"/>
  <c r="E63" i="58"/>
  <c r="G30" i="58"/>
  <c r="H30" i="58" s="1"/>
  <c r="G62" i="58"/>
  <c r="H62" i="58" s="1"/>
  <c r="G17" i="57"/>
  <c r="H17" i="57" s="1"/>
  <c r="H26" i="57"/>
  <c r="H50" i="57"/>
  <c r="G50" i="57"/>
  <c r="G24" i="56"/>
  <c r="H24" i="56" s="1"/>
  <c r="E73" i="55"/>
  <c r="E74" i="55" s="1"/>
  <c r="G53" i="53"/>
  <c r="H53" i="53"/>
  <c r="G27" i="52"/>
  <c r="H27" i="52" s="1"/>
  <c r="H22" i="49"/>
  <c r="G22" i="49"/>
  <c r="H20" i="46"/>
  <c r="H19" i="59"/>
  <c r="G19" i="59"/>
  <c r="H32" i="58"/>
  <c r="G32" i="58"/>
  <c r="H26" i="56"/>
  <c r="G26" i="56"/>
  <c r="G37" i="53"/>
  <c r="H37" i="53" s="1"/>
  <c r="G36" i="59"/>
  <c r="H36" i="59" s="1"/>
  <c r="H23" i="55"/>
  <c r="G23" i="55"/>
  <c r="G46" i="52"/>
  <c r="H46" i="52"/>
  <c r="H18" i="46"/>
  <c r="G67" i="46"/>
  <c r="H67" i="46" s="1"/>
  <c r="H44" i="58"/>
  <c r="H40" i="59"/>
  <c r="H42" i="57"/>
  <c r="E61" i="57"/>
  <c r="G7" i="46"/>
  <c r="G8" i="46" s="1"/>
  <c r="E8" i="46"/>
  <c r="G20" i="46"/>
  <c r="G52" i="46"/>
  <c r="H52" i="46" s="1"/>
  <c r="H61" i="46"/>
  <c r="G40" i="59"/>
  <c r="H60" i="59"/>
  <c r="G60" i="59"/>
  <c r="H69" i="59"/>
  <c r="H14" i="58"/>
  <c r="H24" i="58"/>
  <c r="G55" i="58"/>
  <c r="H55" i="58" s="1"/>
  <c r="G42" i="57"/>
  <c r="H18" i="56"/>
  <c r="G18" i="56"/>
  <c r="G15" i="55"/>
  <c r="H15" i="55" s="1"/>
  <c r="G39" i="53"/>
  <c r="H39" i="53"/>
  <c r="G15" i="52"/>
  <c r="H15" i="52" s="1"/>
  <c r="G66" i="52"/>
  <c r="E70" i="52"/>
  <c r="H27" i="59"/>
  <c r="G22" i="46"/>
  <c r="H22" i="46" s="1"/>
  <c r="H29" i="46"/>
  <c r="H28" i="59"/>
  <c r="G28" i="59"/>
  <c r="G47" i="58"/>
  <c r="H47" i="58" s="1"/>
  <c r="H56" i="58"/>
  <c r="G67" i="52"/>
  <c r="H67" i="52"/>
  <c r="G59" i="50"/>
  <c r="H59" i="50" s="1"/>
  <c r="H58" i="48"/>
  <c r="G58" i="48"/>
  <c r="H26" i="46"/>
  <c r="G26" i="46"/>
  <c r="H26" i="59"/>
  <c r="E68" i="46"/>
  <c r="G29" i="46"/>
  <c r="G63" i="46"/>
  <c r="H63" i="46" s="1"/>
  <c r="G72" i="46"/>
  <c r="G42" i="59"/>
  <c r="H42" i="59" s="1"/>
  <c r="G52" i="59"/>
  <c r="H52" i="59" s="1"/>
  <c r="G70" i="59"/>
  <c r="H70" i="59" s="1"/>
  <c r="G16" i="58"/>
  <c r="H16" i="58" s="1"/>
  <c r="H25" i="58"/>
  <c r="H36" i="58"/>
  <c r="G56" i="58"/>
  <c r="E71" i="58"/>
  <c r="G21" i="57"/>
  <c r="H21" i="57" s="1"/>
  <c r="G44" i="57"/>
  <c r="H44" i="57" s="1"/>
  <c r="G60" i="55"/>
  <c r="H60" i="55" s="1"/>
  <c r="H14" i="54"/>
  <c r="H26" i="53"/>
  <c r="G26" i="53"/>
  <c r="H23" i="50"/>
  <c r="G23" i="50"/>
  <c r="H58" i="59"/>
  <c r="H61" i="58"/>
  <c r="G58" i="57"/>
  <c r="H58" i="57" s="1"/>
  <c r="G63" i="53"/>
  <c r="H63" i="53" s="1"/>
  <c r="H28" i="46"/>
  <c r="H46" i="58"/>
  <c r="G41" i="46"/>
  <c r="H41" i="46" s="1"/>
  <c r="G12" i="46"/>
  <c r="H30" i="46"/>
  <c r="G30" i="46"/>
  <c r="H43" i="46"/>
  <c r="H55" i="46"/>
  <c r="G73" i="46"/>
  <c r="H73" i="46" s="1"/>
  <c r="G21" i="59"/>
  <c r="H21" i="59" s="1"/>
  <c r="G44" i="59"/>
  <c r="H44" i="59" s="1"/>
  <c r="H54" i="59"/>
  <c r="H62" i="59"/>
  <c r="G25" i="58"/>
  <c r="G36" i="58"/>
  <c r="G58" i="58"/>
  <c r="H58" i="58" s="1"/>
  <c r="G67" i="58"/>
  <c r="H67" i="58" s="1"/>
  <c r="G22" i="57"/>
  <c r="H22" i="57" s="1"/>
  <c r="G45" i="57"/>
  <c r="H45" i="57" s="1"/>
  <c r="H67" i="56"/>
  <c r="G67" i="56"/>
  <c r="G14" i="54"/>
  <c r="G76" i="54" s="1"/>
  <c r="G33" i="54"/>
  <c r="H33" i="54" s="1"/>
  <c r="H12" i="53"/>
  <c r="G27" i="53"/>
  <c r="H27" i="53" s="1"/>
  <c r="E61" i="50"/>
  <c r="H52" i="58"/>
  <c r="G52" i="58"/>
  <c r="H44" i="55"/>
  <c r="G44" i="55"/>
  <c r="H14" i="46"/>
  <c r="H35" i="46"/>
  <c r="E8" i="58"/>
  <c r="G7" i="58"/>
  <c r="G8" i="58" s="1"/>
  <c r="H24" i="46"/>
  <c r="H12" i="59"/>
  <c r="G12" i="59"/>
  <c r="G26" i="58"/>
  <c r="H26" i="58" s="1"/>
  <c r="G68" i="58"/>
  <c r="H68" i="58" s="1"/>
  <c r="H46" i="57"/>
  <c r="H12" i="56"/>
  <c r="G12" i="56"/>
  <c r="E68" i="56"/>
  <c r="G14" i="46"/>
  <c r="G24" i="46"/>
  <c r="G45" i="46"/>
  <c r="H45" i="46" s="1"/>
  <c r="H56" i="46"/>
  <c r="H65" i="46"/>
  <c r="G22" i="59"/>
  <c r="H22" i="59" s="1"/>
  <c r="G32" i="59"/>
  <c r="H32" i="59" s="1"/>
  <c r="H55" i="59"/>
  <c r="G55" i="59"/>
  <c r="E63" i="59"/>
  <c r="H19" i="58"/>
  <c r="G38" i="58"/>
  <c r="G63" i="58" s="1"/>
  <c r="G50" i="58"/>
  <c r="H50" i="58" s="1"/>
  <c r="H69" i="58"/>
  <c r="H12" i="57"/>
  <c r="G12" i="57"/>
  <c r="H14" i="56"/>
  <c r="G77" i="56"/>
  <c r="H53" i="55"/>
  <c r="H55" i="52"/>
  <c r="G55" i="52"/>
  <c r="H15" i="46"/>
  <c r="G15" i="46"/>
  <c r="H33" i="46"/>
  <c r="H34" i="59"/>
  <c r="G24" i="57"/>
  <c r="H24" i="57" s="1"/>
  <c r="H57" i="57"/>
  <c r="H31" i="56"/>
  <c r="G31" i="56"/>
  <c r="G57" i="52"/>
  <c r="H57" i="52" s="1"/>
  <c r="G74" i="49"/>
  <c r="H74" i="49" s="1"/>
  <c r="G23" i="59"/>
  <c r="H23" i="59" s="1"/>
  <c r="H40" i="58"/>
  <c r="G40" i="58"/>
  <c r="G25" i="46"/>
  <c r="H25" i="46" s="1"/>
  <c r="G33" i="46"/>
  <c r="G57" i="46"/>
  <c r="H57" i="46" s="1"/>
  <c r="H66" i="46"/>
  <c r="G75" i="46"/>
  <c r="H75" i="46" s="1"/>
  <c r="H15" i="59"/>
  <c r="G34" i="59"/>
  <c r="G47" i="59"/>
  <c r="H47" i="59" s="1"/>
  <c r="H21" i="58"/>
  <c r="H29" i="58"/>
  <c r="G51" i="58"/>
  <c r="H51" i="58" s="1"/>
  <c r="G60" i="58"/>
  <c r="H60" i="58" s="1"/>
  <c r="G57" i="57"/>
  <c r="G62" i="56"/>
  <c r="H62" i="56" s="1"/>
  <c r="H54" i="55"/>
  <c r="G50" i="54"/>
  <c r="H50" i="54" s="1"/>
  <c r="H71" i="54"/>
  <c r="G71" i="54"/>
  <c r="E68" i="53"/>
  <c r="E69" i="53" s="1"/>
  <c r="G17" i="53"/>
  <c r="H17" i="53" s="1"/>
  <c r="H49" i="50"/>
  <c r="G49" i="50"/>
  <c r="H17" i="48"/>
  <c r="H44" i="48"/>
  <c r="E69" i="57"/>
  <c r="H69" i="57" s="1"/>
  <c r="E76" i="54"/>
  <c r="H41" i="53"/>
  <c r="G26" i="51"/>
  <c r="H26" i="51" s="1"/>
  <c r="H68" i="51"/>
  <c r="H64" i="49"/>
  <c r="H29" i="48"/>
  <c r="G44" i="48"/>
  <c r="H74" i="47"/>
  <c r="H36" i="55"/>
  <c r="G36" i="55"/>
  <c r="H28" i="53"/>
  <c r="G28" i="53"/>
  <c r="H17" i="52"/>
  <c r="G17" i="52"/>
  <c r="H47" i="52"/>
  <c r="H58" i="52"/>
  <c r="H27" i="51"/>
  <c r="G27" i="51"/>
  <c r="H42" i="51"/>
  <c r="G42" i="51"/>
  <c r="H54" i="49"/>
  <c r="H20" i="48"/>
  <c r="H34" i="47"/>
  <c r="G63" i="56"/>
  <c r="H63" i="56" s="1"/>
  <c r="G75" i="56"/>
  <c r="H75" i="56" s="1"/>
  <c r="G17" i="55"/>
  <c r="H17" i="55" s="1"/>
  <c r="G54" i="55"/>
  <c r="H23" i="54"/>
  <c r="G28" i="54"/>
  <c r="H28" i="54" s="1"/>
  <c r="G66" i="54"/>
  <c r="H66" i="54" s="1"/>
  <c r="H18" i="53"/>
  <c r="H29" i="53"/>
  <c r="G75" i="53"/>
  <c r="H75" i="53" s="1"/>
  <c r="G19" i="52"/>
  <c r="H19" i="52" s="1"/>
  <c r="G47" i="52"/>
  <c r="G58" i="52"/>
  <c r="G17" i="51"/>
  <c r="H17" i="51" s="1"/>
  <c r="G44" i="51"/>
  <c r="H44" i="51"/>
  <c r="H69" i="51"/>
  <c r="G69" i="51"/>
  <c r="G54" i="49"/>
  <c r="G20" i="48"/>
  <c r="H54" i="47"/>
  <c r="G65" i="47"/>
  <c r="H65" i="47" s="1"/>
  <c r="G49" i="56"/>
  <c r="H49" i="56" s="1"/>
  <c r="G28" i="57"/>
  <c r="H28" i="57" s="1"/>
  <c r="G38" i="57"/>
  <c r="H38" i="57" s="1"/>
  <c r="G46" i="57"/>
  <c r="G65" i="57"/>
  <c r="G69" i="57" s="1"/>
  <c r="G14" i="56"/>
  <c r="H43" i="56"/>
  <c r="G43" i="56"/>
  <c r="G51" i="56"/>
  <c r="H51" i="56" s="1"/>
  <c r="H29" i="55"/>
  <c r="G29" i="55"/>
  <c r="G38" i="55"/>
  <c r="H38" i="55" s="1"/>
  <c r="H68" i="55"/>
  <c r="G34" i="54"/>
  <c r="H34" i="54" s="1"/>
  <c r="G72" i="54"/>
  <c r="H72" i="54" s="1"/>
  <c r="G18" i="53"/>
  <c r="G29" i="53"/>
  <c r="H66" i="53"/>
  <c r="G33" i="52"/>
  <c r="H33" i="52" s="1"/>
  <c r="H49" i="52"/>
  <c r="G46" i="51"/>
  <c r="H46" i="51" s="1"/>
  <c r="H40" i="50"/>
  <c r="H27" i="49"/>
  <c r="G42" i="49"/>
  <c r="H42" i="49" s="1"/>
  <c r="H14" i="47"/>
  <c r="G54" i="47"/>
  <c r="E71" i="59"/>
  <c r="G69" i="58"/>
  <c r="G16" i="57"/>
  <c r="H16" i="57" s="1"/>
  <c r="G53" i="57"/>
  <c r="H53" i="57" s="1"/>
  <c r="H54" i="54"/>
  <c r="E85" i="54"/>
  <c r="G20" i="53"/>
  <c r="H20" i="53" s="1"/>
  <c r="G57" i="53"/>
  <c r="H57" i="53" s="1"/>
  <c r="H30" i="51"/>
  <c r="G30" i="51"/>
  <c r="H67" i="50"/>
  <c r="G27" i="49"/>
  <c r="H77" i="48"/>
  <c r="G82" i="48"/>
  <c r="G38" i="47"/>
  <c r="H38" i="47" s="1"/>
  <c r="H30" i="57"/>
  <c r="G30" i="57"/>
  <c r="H66" i="57"/>
  <c r="G66" i="57"/>
  <c r="G35" i="56"/>
  <c r="H35" i="56" s="1"/>
  <c r="G25" i="55"/>
  <c r="H25" i="55" s="1"/>
  <c r="H63" i="55"/>
  <c r="H7" i="54"/>
  <c r="H22" i="53"/>
  <c r="G22" i="53"/>
  <c r="H47" i="53"/>
  <c r="G67" i="53"/>
  <c r="H67" i="53" s="1"/>
  <c r="H22" i="52"/>
  <c r="G35" i="52"/>
  <c r="H35" i="52" s="1"/>
  <c r="G59" i="51"/>
  <c r="H59" i="51" s="1"/>
  <c r="E71" i="51"/>
  <c r="G17" i="49"/>
  <c r="H78" i="48"/>
  <c r="E82" i="48"/>
  <c r="H17" i="47"/>
  <c r="G27" i="47"/>
  <c r="H27" i="47" s="1"/>
  <c r="E77" i="56"/>
  <c r="G23" i="53"/>
  <c r="H23" i="53" s="1"/>
  <c r="H33" i="53"/>
  <c r="H49" i="53"/>
  <c r="H37" i="52"/>
  <c r="G37" i="52"/>
  <c r="G51" i="52"/>
  <c r="H51" i="52" s="1"/>
  <c r="H45" i="50"/>
  <c r="H56" i="50"/>
  <c r="G60" i="57"/>
  <c r="H60" i="57" s="1"/>
  <c r="G28" i="56"/>
  <c r="H28" i="56" s="1"/>
  <c r="G65" i="56"/>
  <c r="H65" i="56" s="1"/>
  <c r="H72" i="56"/>
  <c r="H20" i="55"/>
  <c r="G20" i="55"/>
  <c r="H58" i="55"/>
  <c r="H60" i="53"/>
  <c r="G24" i="52"/>
  <c r="H24" i="52" s="1"/>
  <c r="G39" i="52"/>
  <c r="H39" i="52"/>
  <c r="G22" i="51"/>
  <c r="H22" i="51" s="1"/>
  <c r="H30" i="49"/>
  <c r="G59" i="49"/>
  <c r="H59" i="49" s="1"/>
  <c r="H74" i="54"/>
  <c r="H25" i="53"/>
  <c r="H35" i="53"/>
  <c r="H51" i="53"/>
  <c r="G60" i="53"/>
  <c r="H12" i="52"/>
  <c r="G12" i="52"/>
  <c r="E62" i="52"/>
  <c r="G41" i="52"/>
  <c r="H41" i="52" s="1"/>
  <c r="G23" i="51"/>
  <c r="H23" i="51" s="1"/>
  <c r="H50" i="51"/>
  <c r="G61" i="51"/>
  <c r="H61" i="51" s="1"/>
  <c r="H48" i="49"/>
  <c r="G48" i="49"/>
  <c r="H19" i="57"/>
  <c r="G19" i="57"/>
  <c r="G56" i="57"/>
  <c r="H56" i="57" s="1"/>
  <c r="G23" i="56"/>
  <c r="H23" i="56" s="1"/>
  <c r="G60" i="56"/>
  <c r="H60" i="56" s="1"/>
  <c r="G14" i="55"/>
  <c r="H14" i="55" s="1"/>
  <c r="G25" i="53"/>
  <c r="G35" i="53"/>
  <c r="G51" i="53"/>
  <c r="H72" i="53"/>
  <c r="G72" i="53"/>
  <c r="G76" i="53" s="1"/>
  <c r="H76" i="53" s="1"/>
  <c r="H25" i="52"/>
  <c r="H38" i="51"/>
  <c r="G51" i="51"/>
  <c r="H51" i="51" s="1"/>
  <c r="G34" i="49"/>
  <c r="H34" i="49" s="1"/>
  <c r="H68" i="48"/>
  <c r="G52" i="53"/>
  <c r="H52" i="53" s="1"/>
  <c r="H61" i="53"/>
  <c r="G50" i="52"/>
  <c r="H50" i="52" s="1"/>
  <c r="H59" i="52"/>
  <c r="H68" i="52"/>
  <c r="G54" i="51"/>
  <c r="H54" i="51" s="1"/>
  <c r="H62" i="51"/>
  <c r="H17" i="50"/>
  <c r="G60" i="52"/>
  <c r="H60" i="52" s="1"/>
  <c r="E63" i="51"/>
  <c r="H28" i="50"/>
  <c r="H23" i="48"/>
  <c r="H42" i="47"/>
  <c r="E85" i="47"/>
  <c r="E82" i="55"/>
  <c r="G30" i="53"/>
  <c r="H30" i="53" s="1"/>
  <c r="G7" i="52"/>
  <c r="G8" i="52" s="1"/>
  <c r="H20" i="52"/>
  <c r="H29" i="52"/>
  <c r="G29" i="52"/>
  <c r="H43" i="52"/>
  <c r="H53" i="52"/>
  <c r="G69" i="52"/>
  <c r="H69" i="52" s="1"/>
  <c r="G14" i="51"/>
  <c r="G63" i="51" s="1"/>
  <c r="H24" i="51"/>
  <c r="H34" i="51"/>
  <c r="G34" i="51"/>
  <c r="G28" i="50"/>
  <c r="H52" i="50"/>
  <c r="H65" i="50"/>
  <c r="E67" i="49"/>
  <c r="H12" i="48"/>
  <c r="G80" i="47"/>
  <c r="G52" i="55"/>
  <c r="H52" i="55" s="1"/>
  <c r="G58" i="55"/>
  <c r="G63" i="55"/>
  <c r="G68" i="55"/>
  <c r="G72" i="55"/>
  <c r="H72" i="55" s="1"/>
  <c r="G78" i="55"/>
  <c r="H78" i="55" s="1"/>
  <c r="G17" i="54"/>
  <c r="H17" i="54" s="1"/>
  <c r="G23" i="54"/>
  <c r="G27" i="54"/>
  <c r="H27" i="54" s="1"/>
  <c r="G31" i="54"/>
  <c r="H31" i="54" s="1"/>
  <c r="G38" i="54"/>
  <c r="H38" i="54" s="1"/>
  <c r="G46" i="54"/>
  <c r="H46" i="54" s="1"/>
  <c r="G54" i="54"/>
  <c r="G59" i="54"/>
  <c r="H59" i="54" s="1"/>
  <c r="G65" i="54"/>
  <c r="H65" i="54" s="1"/>
  <c r="G70" i="54"/>
  <c r="H70" i="54" s="1"/>
  <c r="G74" i="54"/>
  <c r="G80" i="54"/>
  <c r="G84" i="54"/>
  <c r="H84" i="54" s="1"/>
  <c r="G7" i="53"/>
  <c r="G8" i="53" s="1"/>
  <c r="H8" i="53" s="1"/>
  <c r="G15" i="53"/>
  <c r="H15" i="53" s="1"/>
  <c r="H24" i="53"/>
  <c r="G43" i="53"/>
  <c r="H43" i="53" s="1"/>
  <c r="G55" i="53"/>
  <c r="H55" i="53" s="1"/>
  <c r="H64" i="53"/>
  <c r="H73" i="53"/>
  <c r="G73" i="53"/>
  <c r="E8" i="52"/>
  <c r="G43" i="52"/>
  <c r="G53" i="52"/>
  <c r="H61" i="52"/>
  <c r="H25" i="51"/>
  <c r="G56" i="51"/>
  <c r="H56" i="51" s="1"/>
  <c r="H67" i="51"/>
  <c r="H44" i="50"/>
  <c r="G65" i="50"/>
  <c r="H72" i="49"/>
  <c r="H14" i="48"/>
  <c r="H25" i="48"/>
  <c r="H52" i="48"/>
  <c r="H63" i="48"/>
  <c r="H72" i="48"/>
  <c r="G24" i="53"/>
  <c r="H32" i="53"/>
  <c r="H45" i="53"/>
  <c r="G45" i="53"/>
  <c r="H56" i="53"/>
  <c r="H65" i="53"/>
  <c r="G21" i="52"/>
  <c r="H21" i="52" s="1"/>
  <c r="H31" i="52"/>
  <c r="H45" i="52"/>
  <c r="G45" i="52"/>
  <c r="H54" i="52"/>
  <c r="G16" i="51"/>
  <c r="H16" i="51" s="1"/>
  <c r="G25" i="51"/>
  <c r="H36" i="51"/>
  <c r="H48" i="51"/>
  <c r="G48" i="51"/>
  <c r="H58" i="51"/>
  <c r="G67" i="51"/>
  <c r="G44" i="50"/>
  <c r="H54" i="50"/>
  <c r="H66" i="50"/>
  <c r="H38" i="49"/>
  <c r="H62" i="49"/>
  <c r="G14" i="48"/>
  <c r="G25" i="48"/>
  <c r="G36" i="48"/>
  <c r="H36" i="48" s="1"/>
  <c r="G52" i="48"/>
  <c r="G63" i="48"/>
  <c r="G72" i="48"/>
  <c r="G8" i="47"/>
  <c r="G23" i="47"/>
  <c r="H23" i="47" s="1"/>
  <c r="G31" i="47"/>
  <c r="H31" i="47" s="1"/>
  <c r="G46" i="47"/>
  <c r="H46" i="47" s="1"/>
  <c r="G59" i="47"/>
  <c r="H59" i="47" s="1"/>
  <c r="G70" i="47"/>
  <c r="H70" i="47" s="1"/>
  <c r="H21" i="51"/>
  <c r="H24" i="50"/>
  <c r="H36" i="50"/>
  <c r="H57" i="50"/>
  <c r="H18" i="49"/>
  <c r="H28" i="49"/>
  <c r="H44" i="49"/>
  <c r="H56" i="49"/>
  <c r="G84" i="47"/>
  <c r="H84" i="47" s="1"/>
  <c r="E73" i="48"/>
  <c r="H12" i="50"/>
  <c r="H12" i="49"/>
  <c r="H12" i="47"/>
  <c r="E76" i="49"/>
  <c r="G14" i="50"/>
  <c r="H14" i="50" s="1"/>
  <c r="G21" i="50"/>
  <c r="H21" i="50" s="1"/>
  <c r="G25" i="50"/>
  <c r="H25" i="50" s="1"/>
  <c r="G32" i="50"/>
  <c r="H32" i="50" s="1"/>
  <c r="G40" i="50"/>
  <c r="G46" i="50"/>
  <c r="H46" i="50" s="1"/>
  <c r="G52" i="50"/>
  <c r="G57" i="50"/>
  <c r="G67" i="50"/>
  <c r="G14" i="49"/>
  <c r="H14" i="49" s="1"/>
  <c r="G20" i="49"/>
  <c r="H20" i="49" s="1"/>
  <c r="G25" i="49"/>
  <c r="H25" i="49" s="1"/>
  <c r="G30" i="49"/>
  <c r="G38" i="49"/>
  <c r="G46" i="49"/>
  <c r="H46" i="49" s="1"/>
  <c r="G52" i="49"/>
  <c r="H52" i="49" s="1"/>
  <c r="G57" i="49"/>
  <c r="H57" i="49" s="1"/>
  <c r="G62" i="49"/>
  <c r="G66" i="49"/>
  <c r="H66" i="49" s="1"/>
  <c r="G72" i="49"/>
  <c r="G17" i="48"/>
  <c r="G23" i="48"/>
  <c r="G27" i="48"/>
  <c r="H27" i="48" s="1"/>
  <c r="G32" i="48"/>
  <c r="G40" i="48"/>
  <c r="H40" i="48" s="1"/>
  <c r="G48" i="48"/>
  <c r="H48" i="48" s="1"/>
  <c r="G54" i="48"/>
  <c r="H54" i="48" s="1"/>
  <c r="G60" i="48"/>
  <c r="H60" i="48" s="1"/>
  <c r="G65" i="48"/>
  <c r="H65" i="48" s="1"/>
  <c r="G70" i="48"/>
  <c r="H70" i="48" s="1"/>
  <c r="G80" i="48"/>
  <c r="H80" i="48" s="1"/>
  <c r="G14" i="47"/>
  <c r="G76" i="47" s="1"/>
  <c r="G20" i="47"/>
  <c r="H20" i="47" s="1"/>
  <c r="G25" i="47"/>
  <c r="H25" i="47" s="1"/>
  <c r="G29" i="47"/>
  <c r="H29" i="47" s="1"/>
  <c r="G34" i="47"/>
  <c r="G42" i="47"/>
  <c r="G50" i="47"/>
  <c r="H50" i="47" s="1"/>
  <c r="G56" i="47"/>
  <c r="H56" i="47" s="1"/>
  <c r="G62" i="47"/>
  <c r="H62" i="47" s="1"/>
  <c r="G67" i="47"/>
  <c r="H67" i="47" s="1"/>
  <c r="G72" i="47"/>
  <c r="H72" i="47" s="1"/>
  <c r="G82" i="47"/>
  <c r="H82" i="47" s="1"/>
  <c r="H38" i="58" l="1"/>
  <c r="E62" i="50"/>
  <c r="G67" i="49"/>
  <c r="G68" i="49" s="1"/>
  <c r="E68" i="49"/>
  <c r="G73" i="48"/>
  <c r="H73" i="48" s="1"/>
  <c r="E74" i="48"/>
  <c r="E77" i="47"/>
  <c r="E86" i="47"/>
  <c r="E87" i="47" s="1"/>
  <c r="H8" i="49"/>
  <c r="H7" i="59"/>
  <c r="H7" i="56"/>
  <c r="H8" i="51"/>
  <c r="H7" i="55"/>
  <c r="H7" i="46"/>
  <c r="E77" i="54"/>
  <c r="H7" i="51"/>
  <c r="H8" i="50"/>
  <c r="H8" i="48"/>
  <c r="H7" i="58"/>
  <c r="H7" i="57"/>
  <c r="G72" i="51"/>
  <c r="G73" i="51" s="1"/>
  <c r="G64" i="51"/>
  <c r="G77" i="54"/>
  <c r="G86" i="47"/>
  <c r="H76" i="47"/>
  <c r="G76" i="49"/>
  <c r="H63" i="51"/>
  <c r="E72" i="51"/>
  <c r="E64" i="58"/>
  <c r="H8" i="58"/>
  <c r="E77" i="49"/>
  <c r="H14" i="51"/>
  <c r="H7" i="52"/>
  <c r="H77" i="56"/>
  <c r="G61" i="57"/>
  <c r="H61" i="57" s="1"/>
  <c r="G68" i="53"/>
  <c r="G77" i="53" s="1"/>
  <c r="G78" i="53" s="1"/>
  <c r="G73" i="55"/>
  <c r="H73" i="55" s="1"/>
  <c r="G76" i="46"/>
  <c r="H76" i="46" s="1"/>
  <c r="G71" i="59"/>
  <c r="H17" i="49"/>
  <c r="G71" i="58"/>
  <c r="H71" i="58" s="1"/>
  <c r="G85" i="54"/>
  <c r="G86" i="54" s="1"/>
  <c r="G87" i="54" s="1"/>
  <c r="G82" i="55"/>
  <c r="H82" i="55" s="1"/>
  <c r="G61" i="50"/>
  <c r="H61" i="50" s="1"/>
  <c r="G70" i="52"/>
  <c r="H70" i="52" s="1"/>
  <c r="H8" i="46"/>
  <c r="E69" i="46"/>
  <c r="H82" i="48"/>
  <c r="H7" i="53"/>
  <c r="H66" i="52"/>
  <c r="H8" i="52"/>
  <c r="E63" i="52"/>
  <c r="E71" i="52"/>
  <c r="E72" i="52" s="1"/>
  <c r="H71" i="59"/>
  <c r="E86" i="54"/>
  <c r="H76" i="54"/>
  <c r="E77" i="46"/>
  <c r="G77" i="47"/>
  <c r="E72" i="58"/>
  <c r="H63" i="58"/>
  <c r="G69" i="50"/>
  <c r="H69" i="50" s="1"/>
  <c r="G62" i="52"/>
  <c r="H62" i="52" s="1"/>
  <c r="G63" i="59"/>
  <c r="H63" i="59" s="1"/>
  <c r="G68" i="46"/>
  <c r="G77" i="46" s="1"/>
  <c r="G78" i="46" s="1"/>
  <c r="H12" i="46"/>
  <c r="H72" i="46"/>
  <c r="E70" i="57"/>
  <c r="E62" i="57"/>
  <c r="E83" i="55"/>
  <c r="H8" i="47"/>
  <c r="E77" i="53"/>
  <c r="E64" i="59"/>
  <c r="E72" i="59"/>
  <c r="E78" i="56"/>
  <c r="E83" i="48"/>
  <c r="G71" i="51"/>
  <c r="H32" i="48"/>
  <c r="E64" i="51"/>
  <c r="H80" i="54"/>
  <c r="G68" i="56"/>
  <c r="E70" i="50"/>
  <c r="H65" i="57"/>
  <c r="E69" i="56"/>
  <c r="G85" i="47"/>
  <c r="H85" i="47"/>
  <c r="H80" i="47"/>
  <c r="H71" i="51"/>
  <c r="G64" i="58"/>
  <c r="H86" i="47" l="1"/>
  <c r="H67" i="49"/>
  <c r="G69" i="53"/>
  <c r="H69" i="53" s="1"/>
  <c r="H68" i="53"/>
  <c r="H68" i="49"/>
  <c r="G87" i="47"/>
  <c r="H87" i="47" s="1"/>
  <c r="G77" i="49"/>
  <c r="G78" i="49" s="1"/>
  <c r="G83" i="48"/>
  <c r="G84" i="48" s="1"/>
  <c r="G74" i="48"/>
  <c r="H74" i="48" s="1"/>
  <c r="H77" i="47"/>
  <c r="H68" i="46"/>
  <c r="G69" i="46"/>
  <c r="H69" i="46" s="1"/>
  <c r="H77" i="54"/>
  <c r="H64" i="51"/>
  <c r="E79" i="56"/>
  <c r="E73" i="59"/>
  <c r="G78" i="56"/>
  <c r="G79" i="56" s="1"/>
  <c r="G69" i="56"/>
  <c r="H69" i="56" s="1"/>
  <c r="G72" i="58"/>
  <c r="G73" i="58" s="1"/>
  <c r="H77" i="46"/>
  <c r="H77" i="53"/>
  <c r="E78" i="53"/>
  <c r="H78" i="53" s="1"/>
  <c r="G63" i="52"/>
  <c r="H63" i="52" s="1"/>
  <c r="E84" i="48"/>
  <c r="H76" i="49"/>
  <c r="E71" i="50"/>
  <c r="H86" i="54"/>
  <c r="E87" i="54"/>
  <c r="H87" i="54" s="1"/>
  <c r="H64" i="58"/>
  <c r="G72" i="59"/>
  <c r="G73" i="59" s="1"/>
  <c r="G64" i="59"/>
  <c r="H64" i="59" s="1"/>
  <c r="E78" i="49"/>
  <c r="E84" i="55"/>
  <c r="H85" i="54"/>
  <c r="G83" i="55"/>
  <c r="G84" i="55" s="1"/>
  <c r="G74" i="55"/>
  <c r="H74" i="55" s="1"/>
  <c r="E73" i="58"/>
  <c r="E71" i="57"/>
  <c r="G70" i="57"/>
  <c r="G71" i="57" s="1"/>
  <c r="G62" i="57"/>
  <c r="H62" i="57" s="1"/>
  <c r="G70" i="50"/>
  <c r="G71" i="50" s="1"/>
  <c r="G62" i="50"/>
  <c r="H62" i="50" s="1"/>
  <c r="G71" i="52"/>
  <c r="G72" i="52" s="1"/>
  <c r="H72" i="52" s="1"/>
  <c r="H68" i="56"/>
  <c r="E78" i="46"/>
  <c r="H78" i="46" s="1"/>
  <c r="H72" i="51"/>
  <c r="E73" i="51"/>
  <c r="H73" i="51" s="1"/>
  <c r="H72" i="58" l="1"/>
  <c r="H72" i="59"/>
  <c r="H78" i="56"/>
  <c r="H71" i="52"/>
  <c r="H77" i="49"/>
  <c r="H78" i="49"/>
  <c r="H83" i="48"/>
  <c r="H84" i="48"/>
  <c r="H73" i="58"/>
  <c r="H79" i="56"/>
  <c r="H70" i="57"/>
  <c r="H71" i="50"/>
  <c r="H84" i="55"/>
  <c r="H83" i="55"/>
  <c r="H70" i="50"/>
  <c r="H73" i="59"/>
  <c r="H71" i="57"/>
  <c r="E83" i="27"/>
  <c r="G82" i="27"/>
  <c r="E82" i="27"/>
  <c r="H82" i="27" s="1"/>
  <c r="G81" i="27"/>
  <c r="H81" i="27" s="1"/>
  <c r="E81" i="27"/>
  <c r="E80" i="27"/>
  <c r="G80" i="27" s="1"/>
  <c r="H80" i="27" s="1"/>
  <c r="E79" i="27"/>
  <c r="E74" i="27"/>
  <c r="G74" i="27" s="1"/>
  <c r="H74" i="27" s="1"/>
  <c r="E73" i="27"/>
  <c r="G72" i="27"/>
  <c r="E72" i="27"/>
  <c r="H72" i="27" s="1"/>
  <c r="G71" i="27"/>
  <c r="H71" i="27" s="1"/>
  <c r="E71" i="27"/>
  <c r="E70" i="27"/>
  <c r="G70" i="27" s="1"/>
  <c r="H70" i="27" s="1"/>
  <c r="E68" i="27"/>
  <c r="G67" i="27"/>
  <c r="E67" i="27"/>
  <c r="H67" i="27" s="1"/>
  <c r="G66" i="27"/>
  <c r="H66" i="27" s="1"/>
  <c r="E66" i="27"/>
  <c r="E64" i="27"/>
  <c r="G64" i="27" s="1"/>
  <c r="H64" i="27" s="1"/>
  <c r="E63" i="27"/>
  <c r="G61" i="27"/>
  <c r="E61" i="27"/>
  <c r="H61" i="27" s="1"/>
  <c r="G60" i="27"/>
  <c r="H60" i="27" s="1"/>
  <c r="E60" i="27"/>
  <c r="E58" i="27"/>
  <c r="G58" i="27" s="1"/>
  <c r="H58" i="27" s="1"/>
  <c r="E56" i="27"/>
  <c r="G55" i="27"/>
  <c r="E55" i="27"/>
  <c r="H55" i="27" s="1"/>
  <c r="G53" i="27"/>
  <c r="H53" i="27" s="1"/>
  <c r="E53" i="27"/>
  <c r="E51" i="27"/>
  <c r="G51" i="27" s="1"/>
  <c r="H51" i="27" s="1"/>
  <c r="E49" i="27"/>
  <c r="E47" i="27"/>
  <c r="G47" i="27" s="1"/>
  <c r="E45" i="27"/>
  <c r="G45" i="27" s="1"/>
  <c r="H45" i="27" s="1"/>
  <c r="E43" i="27"/>
  <c r="G43" i="27" s="1"/>
  <c r="H43" i="27" s="1"/>
  <c r="E41" i="27"/>
  <c r="G40" i="27"/>
  <c r="E40" i="27"/>
  <c r="H40" i="27" s="1"/>
  <c r="G39" i="27"/>
  <c r="H39" i="27" s="1"/>
  <c r="E39" i="27"/>
  <c r="E38" i="27"/>
  <c r="G38" i="27" s="1"/>
  <c r="H38" i="27" s="1"/>
  <c r="E37" i="27"/>
  <c r="G35" i="27"/>
  <c r="E35" i="27"/>
  <c r="H35" i="27" s="1"/>
  <c r="G34" i="27"/>
  <c r="H34" i="27" s="1"/>
  <c r="E34" i="27"/>
  <c r="E33" i="27"/>
  <c r="G33" i="27" s="1"/>
  <c r="H33" i="27" s="1"/>
  <c r="E31" i="27"/>
  <c r="G29" i="27"/>
  <c r="E29" i="27"/>
  <c r="H29" i="27" s="1"/>
  <c r="G28" i="27"/>
  <c r="H28" i="27" s="1"/>
  <c r="E28" i="27"/>
  <c r="E27" i="27"/>
  <c r="G27" i="27" s="1"/>
  <c r="H27" i="27" s="1"/>
  <c r="E26" i="27"/>
  <c r="G25" i="27"/>
  <c r="E25" i="27"/>
  <c r="H25" i="27" s="1"/>
  <c r="G24" i="27"/>
  <c r="H24" i="27" s="1"/>
  <c r="E24" i="27"/>
  <c r="E23" i="27"/>
  <c r="G23" i="27" s="1"/>
  <c r="H23" i="27" s="1"/>
  <c r="E22" i="27"/>
  <c r="G20" i="27"/>
  <c r="E20" i="27"/>
  <c r="H20" i="27" s="1"/>
  <c r="G18" i="27"/>
  <c r="H18" i="27" s="1"/>
  <c r="E18" i="27"/>
  <c r="E17" i="27"/>
  <c r="G17" i="27" s="1"/>
  <c r="H17" i="27" s="1"/>
  <c r="E16" i="27"/>
  <c r="G15" i="27"/>
  <c r="E15" i="27"/>
  <c r="H15" i="27" s="1"/>
  <c r="G13" i="27"/>
  <c r="H13" i="27" s="1"/>
  <c r="E13" i="27"/>
  <c r="E12" i="27"/>
  <c r="E7" i="27"/>
  <c r="G7" i="27" s="1"/>
  <c r="G8" i="27" s="1"/>
  <c r="G85" i="28"/>
  <c r="E85" i="28"/>
  <c r="G84" i="28"/>
  <c r="H84" i="28" s="1"/>
  <c r="E84" i="28"/>
  <c r="E83" i="28"/>
  <c r="G83" i="28" s="1"/>
  <c r="H83" i="28" s="1"/>
  <c r="E82" i="28"/>
  <c r="E86" i="28" s="1"/>
  <c r="E77" i="28"/>
  <c r="G77" i="28" s="1"/>
  <c r="H77" i="28" s="1"/>
  <c r="E76" i="28"/>
  <c r="G75" i="28"/>
  <c r="E75" i="28"/>
  <c r="H75" i="28" s="1"/>
  <c r="G74" i="28"/>
  <c r="H74" i="28" s="1"/>
  <c r="E74" i="28"/>
  <c r="E73" i="28"/>
  <c r="G73" i="28" s="1"/>
  <c r="H73" i="28" s="1"/>
  <c r="E71" i="28"/>
  <c r="G70" i="28"/>
  <c r="E70" i="28"/>
  <c r="G69" i="28"/>
  <c r="H69" i="28" s="1"/>
  <c r="E69" i="28"/>
  <c r="E67" i="28"/>
  <c r="G67" i="28" s="1"/>
  <c r="H67" i="28" s="1"/>
  <c r="E66" i="28"/>
  <c r="G64" i="28"/>
  <c r="E64" i="28"/>
  <c r="H64" i="28" s="1"/>
  <c r="G63" i="28"/>
  <c r="H63" i="28" s="1"/>
  <c r="E63" i="28"/>
  <c r="E61" i="28"/>
  <c r="G61" i="28" s="1"/>
  <c r="H61" i="28" s="1"/>
  <c r="E60" i="28"/>
  <c r="G58" i="28"/>
  <c r="E58" i="28"/>
  <c r="G57" i="28"/>
  <c r="H57" i="28" s="1"/>
  <c r="E57" i="28"/>
  <c r="E55" i="28"/>
  <c r="G55" i="28" s="1"/>
  <c r="H55" i="28" s="1"/>
  <c r="E53" i="28"/>
  <c r="G51" i="28"/>
  <c r="E51" i="28"/>
  <c r="H51" i="28" s="1"/>
  <c r="E49" i="28"/>
  <c r="G49" i="28" s="1"/>
  <c r="H49" i="28" s="1"/>
  <c r="E47" i="28"/>
  <c r="G47" i="28" s="1"/>
  <c r="H47" i="28" s="1"/>
  <c r="E45" i="28"/>
  <c r="G43" i="28"/>
  <c r="E43" i="28"/>
  <c r="G42" i="28"/>
  <c r="H42" i="28" s="1"/>
  <c r="E42" i="28"/>
  <c r="E41" i="28"/>
  <c r="G41" i="28" s="1"/>
  <c r="H41" i="28" s="1"/>
  <c r="E40" i="28"/>
  <c r="G39" i="28"/>
  <c r="E39" i="28"/>
  <c r="H39" i="28" s="1"/>
  <c r="G37" i="28"/>
  <c r="H37" i="28" s="1"/>
  <c r="E37" i="28"/>
  <c r="E36" i="28"/>
  <c r="G36" i="28" s="1"/>
  <c r="H36" i="28" s="1"/>
  <c r="E35" i="28"/>
  <c r="G33" i="28"/>
  <c r="E33" i="28"/>
  <c r="G31" i="28"/>
  <c r="H31" i="28" s="1"/>
  <c r="E31" i="28"/>
  <c r="E29" i="28"/>
  <c r="G29" i="28" s="1"/>
  <c r="H29" i="28" s="1"/>
  <c r="E28" i="28"/>
  <c r="G27" i="28"/>
  <c r="E27" i="28"/>
  <c r="H27" i="28" s="1"/>
  <c r="G26" i="28"/>
  <c r="H26" i="28" s="1"/>
  <c r="E26" i="28"/>
  <c r="E25" i="28"/>
  <c r="G25" i="28" s="1"/>
  <c r="H25" i="28" s="1"/>
  <c r="E24" i="28"/>
  <c r="G23" i="28"/>
  <c r="E23" i="28"/>
  <c r="G22" i="28"/>
  <c r="H22" i="28" s="1"/>
  <c r="E22" i="28"/>
  <c r="E20" i="28"/>
  <c r="G20" i="28" s="1"/>
  <c r="H20" i="28" s="1"/>
  <c r="E18" i="28"/>
  <c r="G17" i="28"/>
  <c r="E17" i="28"/>
  <c r="H17" i="28" s="1"/>
  <c r="G16" i="28"/>
  <c r="H16" i="28" s="1"/>
  <c r="E16" i="28"/>
  <c r="E15" i="28"/>
  <c r="G15" i="28" s="1"/>
  <c r="H15" i="28" s="1"/>
  <c r="E13" i="28"/>
  <c r="G12" i="28"/>
  <c r="E12" i="28"/>
  <c r="E7" i="28"/>
  <c r="G7" i="28" s="1"/>
  <c r="E79" i="29"/>
  <c r="G79" i="29" s="1"/>
  <c r="H79" i="29" s="1"/>
  <c r="E78" i="29"/>
  <c r="G77" i="29"/>
  <c r="E77" i="29"/>
  <c r="H77" i="29" s="1"/>
  <c r="G76" i="29"/>
  <c r="H76" i="29" s="1"/>
  <c r="E76" i="29"/>
  <c r="G71" i="29"/>
  <c r="E71" i="29"/>
  <c r="G70" i="29"/>
  <c r="H70" i="29" s="1"/>
  <c r="E70" i="29"/>
  <c r="E69" i="29"/>
  <c r="G69" i="29" s="1"/>
  <c r="H69" i="29" s="1"/>
  <c r="E68" i="29"/>
  <c r="G67" i="29"/>
  <c r="E67" i="29"/>
  <c r="G65" i="29"/>
  <c r="H65" i="29" s="1"/>
  <c r="E65" i="29"/>
  <c r="E64" i="29"/>
  <c r="G64" i="29" s="1"/>
  <c r="H64" i="29" s="1"/>
  <c r="E63" i="29"/>
  <c r="G61" i="29"/>
  <c r="E61" i="29"/>
  <c r="G60" i="29"/>
  <c r="H60" i="29" s="1"/>
  <c r="E60" i="29"/>
  <c r="E58" i="29"/>
  <c r="G58" i="29" s="1"/>
  <c r="H58" i="29" s="1"/>
  <c r="E57" i="29"/>
  <c r="G55" i="29"/>
  <c r="E55" i="29"/>
  <c r="G53" i="29"/>
  <c r="H53" i="29" s="1"/>
  <c r="E53" i="29"/>
  <c r="E52" i="29"/>
  <c r="G52" i="29" s="1"/>
  <c r="H52" i="29" s="1"/>
  <c r="E50" i="29"/>
  <c r="G48" i="29"/>
  <c r="E48" i="29"/>
  <c r="E46" i="29"/>
  <c r="E44" i="29"/>
  <c r="G44" i="29" s="1"/>
  <c r="H44" i="29" s="1"/>
  <c r="E42" i="29"/>
  <c r="G40" i="29"/>
  <c r="E40" i="29"/>
  <c r="G39" i="29"/>
  <c r="E39" i="29"/>
  <c r="H39" i="29" s="1"/>
  <c r="E38" i="29"/>
  <c r="G38" i="29" s="1"/>
  <c r="H38" i="29" s="1"/>
  <c r="E37" i="29"/>
  <c r="G36" i="29"/>
  <c r="E36" i="29"/>
  <c r="G34" i="29"/>
  <c r="E34" i="29"/>
  <c r="H34" i="29" s="1"/>
  <c r="E33" i="29"/>
  <c r="G33" i="29" s="1"/>
  <c r="H33" i="29" s="1"/>
  <c r="E31" i="29"/>
  <c r="G29" i="29"/>
  <c r="E29" i="29"/>
  <c r="G28" i="29"/>
  <c r="E28" i="29"/>
  <c r="H28" i="29" s="1"/>
  <c r="E27" i="29"/>
  <c r="E26" i="29"/>
  <c r="G25" i="29"/>
  <c r="E25" i="29"/>
  <c r="G24" i="29"/>
  <c r="E24" i="29"/>
  <c r="H24" i="29" s="1"/>
  <c r="E23" i="29"/>
  <c r="E22" i="29"/>
  <c r="G20" i="29"/>
  <c r="E20" i="29"/>
  <c r="G18" i="29"/>
  <c r="E18" i="29"/>
  <c r="E17" i="29"/>
  <c r="E16" i="29"/>
  <c r="G15" i="29"/>
  <c r="E15" i="29"/>
  <c r="G13" i="29"/>
  <c r="E13" i="29"/>
  <c r="H13" i="29" s="1"/>
  <c r="E12" i="29"/>
  <c r="E7" i="29"/>
  <c r="G7" i="29" s="1"/>
  <c r="G8" i="29" s="1"/>
  <c r="G79" i="30"/>
  <c r="E79" i="30"/>
  <c r="H79" i="30" s="1"/>
  <c r="G78" i="30"/>
  <c r="E78" i="30"/>
  <c r="E77" i="30"/>
  <c r="E76" i="30"/>
  <c r="E71" i="30"/>
  <c r="E70" i="30"/>
  <c r="G69" i="30"/>
  <c r="E69" i="30"/>
  <c r="G68" i="30"/>
  <c r="E68" i="30"/>
  <c r="H68" i="30" s="1"/>
  <c r="E67" i="30"/>
  <c r="E65" i="30"/>
  <c r="G64" i="30"/>
  <c r="E64" i="30"/>
  <c r="H64" i="30" s="1"/>
  <c r="G63" i="30"/>
  <c r="E63" i="30"/>
  <c r="E61" i="30"/>
  <c r="E60" i="30"/>
  <c r="G58" i="30"/>
  <c r="E58" i="30"/>
  <c r="E57" i="30"/>
  <c r="E55" i="30"/>
  <c r="E53" i="30"/>
  <c r="G52" i="30"/>
  <c r="E52" i="30"/>
  <c r="H52" i="30" s="1"/>
  <c r="G50" i="30"/>
  <c r="E50" i="30"/>
  <c r="E48" i="30"/>
  <c r="E46" i="30"/>
  <c r="G44" i="30"/>
  <c r="E42" i="30"/>
  <c r="E40" i="30"/>
  <c r="E38" i="30"/>
  <c r="E37" i="30"/>
  <c r="G36" i="30"/>
  <c r="E36" i="30"/>
  <c r="E35" i="30"/>
  <c r="E33" i="30"/>
  <c r="G32" i="30"/>
  <c r="E32" i="30"/>
  <c r="E31" i="30"/>
  <c r="E29" i="30"/>
  <c r="E27" i="30"/>
  <c r="E26" i="30"/>
  <c r="G25" i="30"/>
  <c r="E25" i="30"/>
  <c r="E24" i="30"/>
  <c r="E23" i="30"/>
  <c r="G22" i="30"/>
  <c r="E22" i="30"/>
  <c r="E21" i="30"/>
  <c r="E20" i="30"/>
  <c r="E18" i="30"/>
  <c r="E17" i="30"/>
  <c r="G16" i="30"/>
  <c r="E16" i="30"/>
  <c r="E15" i="30"/>
  <c r="E13" i="30"/>
  <c r="G12" i="30"/>
  <c r="E12" i="30"/>
  <c r="E7" i="30"/>
  <c r="E79" i="31"/>
  <c r="E78" i="31"/>
  <c r="G78" i="31" s="1"/>
  <c r="G77" i="31"/>
  <c r="E77" i="31"/>
  <c r="E76" i="31"/>
  <c r="E71" i="31"/>
  <c r="E70" i="31"/>
  <c r="H69" i="31"/>
  <c r="E69" i="31"/>
  <c r="G69" i="31" s="1"/>
  <c r="H68" i="31"/>
  <c r="G68" i="31"/>
  <c r="E68" i="31"/>
  <c r="E67" i="31"/>
  <c r="H65" i="31"/>
  <c r="E65" i="31"/>
  <c r="G65" i="31" s="1"/>
  <c r="E64" i="31"/>
  <c r="G64" i="31" s="1"/>
  <c r="E63" i="31"/>
  <c r="G61" i="31"/>
  <c r="E61" i="31"/>
  <c r="H60" i="31"/>
  <c r="G60" i="31"/>
  <c r="E60" i="31"/>
  <c r="E58" i="31"/>
  <c r="G57" i="31"/>
  <c r="E57" i="31"/>
  <c r="H57" i="31" s="1"/>
  <c r="E55" i="31"/>
  <c r="E53" i="31"/>
  <c r="H52" i="31"/>
  <c r="E52" i="31"/>
  <c r="G52" i="31" s="1"/>
  <c r="G50" i="31"/>
  <c r="E50" i="31"/>
  <c r="H50" i="31" s="1"/>
  <c r="G48" i="31"/>
  <c r="E48" i="31"/>
  <c r="G46" i="31"/>
  <c r="E46" i="31"/>
  <c r="E44" i="31"/>
  <c r="E42" i="31"/>
  <c r="G42" i="31" s="1"/>
  <c r="H42" i="31" s="1"/>
  <c r="G40" i="31"/>
  <c r="E40" i="31"/>
  <c r="H38" i="31"/>
  <c r="G38" i="31"/>
  <c r="E38" i="31"/>
  <c r="E37" i="31"/>
  <c r="G37" i="31" s="1"/>
  <c r="E36" i="31"/>
  <c r="G35" i="31"/>
  <c r="E35" i="31"/>
  <c r="E33" i="31"/>
  <c r="G33" i="31" s="1"/>
  <c r="H33" i="31" s="1"/>
  <c r="H32" i="31"/>
  <c r="E32" i="31"/>
  <c r="G32" i="31" s="1"/>
  <c r="H31" i="31"/>
  <c r="G31" i="31"/>
  <c r="E31" i="31"/>
  <c r="G29" i="31"/>
  <c r="E29" i="31"/>
  <c r="H27" i="31"/>
  <c r="E27" i="31"/>
  <c r="G27" i="31" s="1"/>
  <c r="E26" i="31"/>
  <c r="G26" i="31" s="1"/>
  <c r="E25" i="31"/>
  <c r="G24" i="31"/>
  <c r="E24" i="31"/>
  <c r="G23" i="31"/>
  <c r="E23" i="31"/>
  <c r="H23" i="31" s="1"/>
  <c r="E22" i="31"/>
  <c r="G21" i="31"/>
  <c r="E21" i="31"/>
  <c r="H21" i="31" s="1"/>
  <c r="E20" i="31"/>
  <c r="H18" i="31"/>
  <c r="E18" i="31"/>
  <c r="G18" i="31" s="1"/>
  <c r="E17" i="31"/>
  <c r="G17" i="31" s="1"/>
  <c r="G16" i="31"/>
  <c r="E16" i="31"/>
  <c r="H16" i="31" s="1"/>
  <c r="G15" i="31"/>
  <c r="E15" i="31"/>
  <c r="E13" i="31"/>
  <c r="E12" i="31"/>
  <c r="E7" i="31"/>
  <c r="G7" i="31" s="1"/>
  <c r="G8" i="31" s="1"/>
  <c r="E83" i="32"/>
  <c r="G82" i="32"/>
  <c r="E82" i="32"/>
  <c r="H81" i="32"/>
  <c r="E81" i="32"/>
  <c r="G81" i="32" s="1"/>
  <c r="H80" i="32"/>
  <c r="E80" i="32"/>
  <c r="G80" i="32" s="1"/>
  <c r="G79" i="32"/>
  <c r="E79" i="32"/>
  <c r="E74" i="32"/>
  <c r="G74" i="32" s="1"/>
  <c r="E73" i="32"/>
  <c r="G72" i="32"/>
  <c r="E72" i="32"/>
  <c r="E71" i="32"/>
  <c r="E70" i="32"/>
  <c r="G68" i="32"/>
  <c r="E68" i="32"/>
  <c r="H68" i="32" s="1"/>
  <c r="E67" i="32"/>
  <c r="H66" i="32"/>
  <c r="E66" i="32"/>
  <c r="G66" i="32" s="1"/>
  <c r="H64" i="32"/>
  <c r="E64" i="32"/>
  <c r="G64" i="32" s="1"/>
  <c r="G63" i="32"/>
  <c r="E63" i="32"/>
  <c r="G61" i="32"/>
  <c r="E61" i="32"/>
  <c r="G60" i="32"/>
  <c r="E60" i="32"/>
  <c r="E58" i="32"/>
  <c r="H57" i="32"/>
  <c r="G57" i="32"/>
  <c r="E57" i="32"/>
  <c r="G55" i="32"/>
  <c r="E55" i="32"/>
  <c r="H54" i="32"/>
  <c r="G54" i="32"/>
  <c r="E54" i="32"/>
  <c r="E52" i="32"/>
  <c r="G52" i="32" s="1"/>
  <c r="E50" i="32"/>
  <c r="G48" i="32"/>
  <c r="E48" i="32"/>
  <c r="E46" i="32"/>
  <c r="G46" i="32" s="1"/>
  <c r="H46" i="32" s="1"/>
  <c r="E44" i="32"/>
  <c r="G44" i="32" s="1"/>
  <c r="H42" i="32"/>
  <c r="G42" i="32"/>
  <c r="E42" i="32"/>
  <c r="G40" i="32"/>
  <c r="E40" i="32"/>
  <c r="E39" i="32"/>
  <c r="G39" i="32" s="1"/>
  <c r="E38" i="32"/>
  <c r="G38" i="32" s="1"/>
  <c r="E37" i="32"/>
  <c r="G35" i="32"/>
  <c r="E35" i="32"/>
  <c r="H34" i="32"/>
  <c r="G34" i="32"/>
  <c r="E34" i="32"/>
  <c r="E33" i="32"/>
  <c r="G31" i="32"/>
  <c r="E31" i="32"/>
  <c r="H31" i="32" s="1"/>
  <c r="E29" i="32"/>
  <c r="H27" i="32"/>
  <c r="E27" i="32"/>
  <c r="G27" i="32" s="1"/>
  <c r="E26" i="32"/>
  <c r="G26" i="32" s="1"/>
  <c r="G25" i="32"/>
  <c r="E25" i="32"/>
  <c r="H25" i="32" s="1"/>
  <c r="G24" i="32"/>
  <c r="E24" i="32"/>
  <c r="G23" i="32"/>
  <c r="E23" i="32"/>
  <c r="E22" i="32"/>
  <c r="G21" i="32"/>
  <c r="H21" i="32" s="1"/>
  <c r="E21" i="32"/>
  <c r="G20" i="32"/>
  <c r="E20" i="32"/>
  <c r="H18" i="32"/>
  <c r="G18" i="32"/>
  <c r="E18" i="32"/>
  <c r="E17" i="32"/>
  <c r="G16" i="32"/>
  <c r="E16" i="32"/>
  <c r="G15" i="32"/>
  <c r="E15" i="32"/>
  <c r="H13" i="32"/>
  <c r="E13" i="32"/>
  <c r="G13" i="32" s="1"/>
  <c r="H12" i="32"/>
  <c r="E12" i="32"/>
  <c r="G12" i="32" s="1"/>
  <c r="E7" i="32"/>
  <c r="E78" i="33"/>
  <c r="G77" i="33"/>
  <c r="E77" i="33"/>
  <c r="G76" i="33"/>
  <c r="E76" i="33"/>
  <c r="H76" i="33" s="1"/>
  <c r="E75" i="33"/>
  <c r="G74" i="33"/>
  <c r="E74" i="33"/>
  <c r="H74" i="33" s="1"/>
  <c r="G69" i="33"/>
  <c r="H69" i="33" s="1"/>
  <c r="E69" i="33"/>
  <c r="E68" i="33"/>
  <c r="G68" i="33" s="1"/>
  <c r="H68" i="33" s="1"/>
  <c r="E67" i="33"/>
  <c r="H66" i="33"/>
  <c r="E66" i="33"/>
  <c r="G66" i="33" s="1"/>
  <c r="G65" i="33"/>
  <c r="H65" i="33" s="1"/>
  <c r="E65" i="33"/>
  <c r="E63" i="33"/>
  <c r="G63" i="33" s="1"/>
  <c r="H63" i="33" s="1"/>
  <c r="E62" i="33"/>
  <c r="H61" i="33"/>
  <c r="E61" i="33"/>
  <c r="G61" i="33" s="1"/>
  <c r="H59" i="33"/>
  <c r="G59" i="33"/>
  <c r="E59" i="33"/>
  <c r="H58" i="33"/>
  <c r="E58" i="33"/>
  <c r="G58" i="33" s="1"/>
  <c r="E56" i="33"/>
  <c r="H55" i="33"/>
  <c r="E55" i="33"/>
  <c r="G55" i="33" s="1"/>
  <c r="G53" i="33"/>
  <c r="H53" i="33" s="1"/>
  <c r="E53" i="33"/>
  <c r="E51" i="33"/>
  <c r="G51" i="33" s="1"/>
  <c r="H51" i="33" s="1"/>
  <c r="E50" i="33"/>
  <c r="H48" i="33"/>
  <c r="E48" i="33"/>
  <c r="G48" i="33" s="1"/>
  <c r="G46" i="33"/>
  <c r="H46" i="33" s="1"/>
  <c r="E46" i="33"/>
  <c r="E44" i="33"/>
  <c r="G44" i="33" s="1"/>
  <c r="H44" i="33" s="1"/>
  <c r="E42" i="33"/>
  <c r="H40" i="33"/>
  <c r="E40" i="33"/>
  <c r="G40" i="33" s="1"/>
  <c r="H38" i="33"/>
  <c r="G38" i="33"/>
  <c r="E38" i="33"/>
  <c r="H37" i="33"/>
  <c r="E37" i="33"/>
  <c r="G37" i="33" s="1"/>
  <c r="E36" i="33"/>
  <c r="H35" i="33"/>
  <c r="E35" i="33"/>
  <c r="G35" i="33" s="1"/>
  <c r="G33" i="33"/>
  <c r="H33" i="33" s="1"/>
  <c r="E33" i="33"/>
  <c r="E32" i="33"/>
  <c r="G32" i="33" s="1"/>
  <c r="H32" i="33" s="1"/>
  <c r="E31" i="33"/>
  <c r="H29" i="33"/>
  <c r="E29" i="33"/>
  <c r="G29" i="33" s="1"/>
  <c r="G27" i="33"/>
  <c r="H27" i="33" s="1"/>
  <c r="E27" i="33"/>
  <c r="E26" i="33"/>
  <c r="G26" i="33" s="1"/>
  <c r="H26" i="33" s="1"/>
  <c r="E25" i="33"/>
  <c r="H24" i="33"/>
  <c r="E24" i="33"/>
  <c r="G24" i="33" s="1"/>
  <c r="H23" i="33"/>
  <c r="G23" i="33"/>
  <c r="E23" i="33"/>
  <c r="H22" i="33"/>
  <c r="E22" i="33"/>
  <c r="G22" i="33" s="1"/>
  <c r="E21" i="33"/>
  <c r="H20" i="33"/>
  <c r="E20" i="33"/>
  <c r="G20" i="33" s="1"/>
  <c r="G18" i="33"/>
  <c r="H18" i="33" s="1"/>
  <c r="E18" i="33"/>
  <c r="E17" i="33"/>
  <c r="G17" i="33" s="1"/>
  <c r="H17" i="33" s="1"/>
  <c r="E16" i="33"/>
  <c r="H15" i="33"/>
  <c r="E15" i="33"/>
  <c r="G15" i="33" s="1"/>
  <c r="G13" i="33"/>
  <c r="H13" i="33" s="1"/>
  <c r="E13" i="33"/>
  <c r="E12" i="33"/>
  <c r="G12" i="33" s="1"/>
  <c r="E7" i="33"/>
  <c r="G7" i="33" s="1"/>
  <c r="G8" i="33" s="1"/>
  <c r="E82" i="34"/>
  <c r="H81" i="34"/>
  <c r="G81" i="34"/>
  <c r="E81" i="34"/>
  <c r="H80" i="34"/>
  <c r="E80" i="34"/>
  <c r="G80" i="34" s="1"/>
  <c r="E79" i="34"/>
  <c r="E74" i="34"/>
  <c r="G74" i="34" s="1"/>
  <c r="H74" i="34" s="1"/>
  <c r="E73" i="34"/>
  <c r="E72" i="34"/>
  <c r="G72" i="34" s="1"/>
  <c r="H71" i="34"/>
  <c r="G71" i="34"/>
  <c r="E71" i="34"/>
  <c r="H70" i="34"/>
  <c r="E70" i="34"/>
  <c r="G70" i="34" s="1"/>
  <c r="E68" i="34"/>
  <c r="H67" i="34"/>
  <c r="E67" i="34"/>
  <c r="G67" i="34" s="1"/>
  <c r="G66" i="34"/>
  <c r="H66" i="34" s="1"/>
  <c r="E66" i="34"/>
  <c r="E64" i="34"/>
  <c r="G64" i="34" s="1"/>
  <c r="E63" i="34"/>
  <c r="E61" i="34"/>
  <c r="G61" i="34" s="1"/>
  <c r="G60" i="34"/>
  <c r="H60" i="34" s="1"/>
  <c r="E60" i="34"/>
  <c r="E58" i="34"/>
  <c r="E56" i="34"/>
  <c r="E55" i="34"/>
  <c r="G55" i="34" s="1"/>
  <c r="H53" i="34"/>
  <c r="G53" i="34"/>
  <c r="E53" i="34"/>
  <c r="H51" i="34"/>
  <c r="E51" i="34"/>
  <c r="G51" i="34" s="1"/>
  <c r="E49" i="34"/>
  <c r="E47" i="34"/>
  <c r="G47" i="34" s="1"/>
  <c r="E45" i="34"/>
  <c r="G45" i="34" s="1"/>
  <c r="H45" i="34" s="1"/>
  <c r="E43" i="34"/>
  <c r="G43" i="34" s="1"/>
  <c r="E41" i="34"/>
  <c r="E40" i="34"/>
  <c r="G40" i="34" s="1"/>
  <c r="G39" i="34"/>
  <c r="H39" i="34" s="1"/>
  <c r="E39" i="34"/>
  <c r="E38" i="34"/>
  <c r="E36" i="34"/>
  <c r="E35" i="34"/>
  <c r="G35" i="34" s="1"/>
  <c r="H34" i="34"/>
  <c r="G34" i="34"/>
  <c r="E34" i="34"/>
  <c r="H32" i="34"/>
  <c r="E32" i="34"/>
  <c r="G32" i="34" s="1"/>
  <c r="E30" i="34"/>
  <c r="H29" i="34"/>
  <c r="E29" i="34"/>
  <c r="G29" i="34" s="1"/>
  <c r="H28" i="34"/>
  <c r="G28" i="34"/>
  <c r="E28" i="34"/>
  <c r="E27" i="34"/>
  <c r="G27" i="34" s="1"/>
  <c r="E26" i="34"/>
  <c r="E25" i="34"/>
  <c r="G25" i="34" s="1"/>
  <c r="G24" i="34"/>
  <c r="H24" i="34" s="1"/>
  <c r="E24" i="34"/>
  <c r="E23" i="34"/>
  <c r="E21" i="34"/>
  <c r="E19" i="34"/>
  <c r="G19" i="34" s="1"/>
  <c r="H18" i="34"/>
  <c r="G18" i="34"/>
  <c r="E18" i="34"/>
  <c r="H17" i="34"/>
  <c r="E17" i="34"/>
  <c r="G17" i="34" s="1"/>
  <c r="E16" i="34"/>
  <c r="E14" i="34"/>
  <c r="H13" i="34"/>
  <c r="G13" i="34"/>
  <c r="E13" i="34"/>
  <c r="E12" i="34"/>
  <c r="E7" i="34"/>
  <c r="E8" i="34" s="1"/>
  <c r="G82" i="35"/>
  <c r="E82" i="35"/>
  <c r="E83" i="35" s="1"/>
  <c r="G81" i="35"/>
  <c r="H81" i="35" s="1"/>
  <c r="E81" i="35"/>
  <c r="H80" i="35"/>
  <c r="E80" i="35"/>
  <c r="G80" i="35" s="1"/>
  <c r="E79" i="35"/>
  <c r="H74" i="35"/>
  <c r="E74" i="35"/>
  <c r="G74" i="35" s="1"/>
  <c r="E73" i="35"/>
  <c r="G72" i="35"/>
  <c r="E72" i="35"/>
  <c r="H72" i="35" s="1"/>
  <c r="G71" i="35"/>
  <c r="H71" i="35" s="1"/>
  <c r="E71" i="35"/>
  <c r="E70" i="35"/>
  <c r="G70" i="35" s="1"/>
  <c r="E68" i="35"/>
  <c r="E67" i="35"/>
  <c r="G66" i="35"/>
  <c r="H66" i="35" s="1"/>
  <c r="E66" i="35"/>
  <c r="E64" i="35"/>
  <c r="E63" i="35"/>
  <c r="E61" i="35"/>
  <c r="H60" i="35"/>
  <c r="G60" i="35"/>
  <c r="E60" i="35"/>
  <c r="E58" i="35"/>
  <c r="G58" i="35" s="1"/>
  <c r="E56" i="35"/>
  <c r="G55" i="35"/>
  <c r="E55" i="35"/>
  <c r="G53" i="35"/>
  <c r="H53" i="35" s="1"/>
  <c r="E53" i="35"/>
  <c r="H51" i="35"/>
  <c r="E51" i="35"/>
  <c r="G51" i="35" s="1"/>
  <c r="E49" i="35"/>
  <c r="E47" i="35"/>
  <c r="E45" i="35"/>
  <c r="G45" i="35" s="1"/>
  <c r="H45" i="35" s="1"/>
  <c r="E43" i="35"/>
  <c r="G43" i="35" s="1"/>
  <c r="E41" i="35"/>
  <c r="E40" i="35"/>
  <c r="G39" i="35"/>
  <c r="H39" i="35" s="1"/>
  <c r="E39" i="35"/>
  <c r="E38" i="35"/>
  <c r="E36" i="35"/>
  <c r="E35" i="35"/>
  <c r="H34" i="35"/>
  <c r="G34" i="35"/>
  <c r="E34" i="35"/>
  <c r="E32" i="35"/>
  <c r="G32" i="35" s="1"/>
  <c r="E30" i="35"/>
  <c r="G29" i="35"/>
  <c r="E29" i="35"/>
  <c r="G28" i="35"/>
  <c r="H28" i="35" s="1"/>
  <c r="E28" i="35"/>
  <c r="H27" i="35"/>
  <c r="E27" i="35"/>
  <c r="G27" i="35" s="1"/>
  <c r="E26" i="35"/>
  <c r="G25" i="35"/>
  <c r="E25" i="35"/>
  <c r="H25" i="35" s="1"/>
  <c r="G24" i="35"/>
  <c r="H24" i="35" s="1"/>
  <c r="E24" i="35"/>
  <c r="E23" i="35"/>
  <c r="G23" i="35" s="1"/>
  <c r="E21" i="35"/>
  <c r="E19" i="35"/>
  <c r="G18" i="35"/>
  <c r="H18" i="35" s="1"/>
  <c r="E18" i="35"/>
  <c r="E17" i="35"/>
  <c r="E16" i="35"/>
  <c r="E14" i="35"/>
  <c r="H13" i="35"/>
  <c r="G13" i="35"/>
  <c r="E13" i="35"/>
  <c r="E12" i="35"/>
  <c r="E7" i="35"/>
  <c r="E85" i="36"/>
  <c r="G85" i="36" s="1"/>
  <c r="H85" i="36" s="1"/>
  <c r="H84" i="36"/>
  <c r="G84" i="36"/>
  <c r="E84" i="36"/>
  <c r="H83" i="36"/>
  <c r="E83" i="36"/>
  <c r="G83" i="36" s="1"/>
  <c r="E82" i="36"/>
  <c r="E86" i="36" s="1"/>
  <c r="H77" i="36"/>
  <c r="E77" i="36"/>
  <c r="G77" i="36" s="1"/>
  <c r="E76" i="36"/>
  <c r="G75" i="36"/>
  <c r="H75" i="36" s="1"/>
  <c r="E75" i="36"/>
  <c r="G74" i="36"/>
  <c r="H74" i="36" s="1"/>
  <c r="E74" i="36"/>
  <c r="E73" i="36"/>
  <c r="G73" i="36" s="1"/>
  <c r="E71" i="36"/>
  <c r="H70" i="36"/>
  <c r="G70" i="36"/>
  <c r="E70" i="36"/>
  <c r="H69" i="36"/>
  <c r="G69" i="36"/>
  <c r="E69" i="36"/>
  <c r="E67" i="36"/>
  <c r="G67" i="36" s="1"/>
  <c r="E66" i="36"/>
  <c r="G64" i="36"/>
  <c r="E64" i="36"/>
  <c r="H64" i="36" s="1"/>
  <c r="H63" i="36"/>
  <c r="G63" i="36"/>
  <c r="E63" i="36"/>
  <c r="E61" i="36"/>
  <c r="G61" i="36" s="1"/>
  <c r="E60" i="36"/>
  <c r="G58" i="36"/>
  <c r="E58" i="36"/>
  <c r="H58" i="36" s="1"/>
  <c r="G57" i="36"/>
  <c r="H57" i="36" s="1"/>
  <c r="E57" i="36"/>
  <c r="H55" i="36"/>
  <c r="E55" i="36"/>
  <c r="G55" i="36" s="1"/>
  <c r="E53" i="36"/>
  <c r="H51" i="36"/>
  <c r="G51" i="36"/>
  <c r="E51" i="36"/>
  <c r="E49" i="36"/>
  <c r="G49" i="36" s="1"/>
  <c r="H49" i="36" s="1"/>
  <c r="E47" i="36"/>
  <c r="G47" i="36" s="1"/>
  <c r="E45" i="36"/>
  <c r="H43" i="36"/>
  <c r="G43" i="36"/>
  <c r="E43" i="36"/>
  <c r="H42" i="36"/>
  <c r="G42" i="36"/>
  <c r="E42" i="36"/>
  <c r="E41" i="36"/>
  <c r="G41" i="36" s="1"/>
  <c r="E40" i="36"/>
  <c r="G38" i="36"/>
  <c r="E38" i="36"/>
  <c r="H38" i="36" s="1"/>
  <c r="H37" i="36"/>
  <c r="G37" i="36"/>
  <c r="E37" i="36"/>
  <c r="H36" i="36"/>
  <c r="E36" i="36"/>
  <c r="G36" i="36" s="1"/>
  <c r="E34" i="36"/>
  <c r="G32" i="36"/>
  <c r="E32" i="36"/>
  <c r="H32" i="36" s="1"/>
  <c r="G30" i="36"/>
  <c r="E30" i="36"/>
  <c r="H30" i="36" s="1"/>
  <c r="H29" i="36"/>
  <c r="E29" i="36"/>
  <c r="G29" i="36" s="1"/>
  <c r="E28" i="36"/>
  <c r="G27" i="36"/>
  <c r="H27" i="36" s="1"/>
  <c r="E27" i="36"/>
  <c r="G26" i="36"/>
  <c r="E26" i="36"/>
  <c r="H26" i="36" s="1"/>
  <c r="E25" i="36"/>
  <c r="G25" i="36" s="1"/>
  <c r="E24" i="36"/>
  <c r="H23" i="36"/>
  <c r="G23" i="36"/>
  <c r="E23" i="36"/>
  <c r="H21" i="36"/>
  <c r="G21" i="36"/>
  <c r="E21" i="36"/>
  <c r="E19" i="36"/>
  <c r="E18" i="36"/>
  <c r="G17" i="36"/>
  <c r="E17" i="36"/>
  <c r="H17" i="36" s="1"/>
  <c r="H16" i="36"/>
  <c r="G16" i="36"/>
  <c r="E16" i="36"/>
  <c r="E14" i="36"/>
  <c r="G14" i="36" s="1"/>
  <c r="E13" i="36"/>
  <c r="G12" i="36"/>
  <c r="E12" i="36"/>
  <c r="E7" i="36"/>
  <c r="G7" i="36" s="1"/>
  <c r="G8" i="36" s="1"/>
  <c r="E80" i="37"/>
  <c r="E79" i="37"/>
  <c r="H78" i="37"/>
  <c r="G78" i="37"/>
  <c r="E78" i="37"/>
  <c r="G77" i="37"/>
  <c r="H77" i="37" s="1"/>
  <c r="E77" i="37"/>
  <c r="G72" i="37"/>
  <c r="E72" i="37"/>
  <c r="H71" i="37"/>
  <c r="G71" i="37"/>
  <c r="E71" i="37"/>
  <c r="G70" i="37"/>
  <c r="H70" i="37" s="1"/>
  <c r="E70" i="37"/>
  <c r="G69" i="37"/>
  <c r="E69" i="37"/>
  <c r="H69" i="37" s="1"/>
  <c r="G68" i="37"/>
  <c r="E68" i="37"/>
  <c r="H66" i="37"/>
  <c r="G66" i="37"/>
  <c r="E66" i="37"/>
  <c r="H65" i="37"/>
  <c r="G65" i="37"/>
  <c r="E65" i="37"/>
  <c r="G64" i="37"/>
  <c r="E64" i="37"/>
  <c r="G62" i="37"/>
  <c r="E62" i="37"/>
  <c r="H62" i="37" s="1"/>
  <c r="H61" i="37"/>
  <c r="G61" i="37"/>
  <c r="E61" i="37"/>
  <c r="G59" i="37"/>
  <c r="H59" i="37" s="1"/>
  <c r="E59" i="37"/>
  <c r="G58" i="37"/>
  <c r="E58" i="37"/>
  <c r="H58" i="37" s="1"/>
  <c r="G56" i="37"/>
  <c r="E56" i="37"/>
  <c r="H54" i="37"/>
  <c r="G54" i="37"/>
  <c r="E54" i="37"/>
  <c r="G53" i="37"/>
  <c r="H53" i="37" s="1"/>
  <c r="E53" i="37"/>
  <c r="G51" i="37"/>
  <c r="E51" i="37"/>
  <c r="G49" i="37"/>
  <c r="E49" i="37"/>
  <c r="H49" i="37" s="1"/>
  <c r="E47" i="37"/>
  <c r="E45" i="37"/>
  <c r="G45" i="37" s="1"/>
  <c r="G43" i="37"/>
  <c r="E43" i="37"/>
  <c r="G41" i="37"/>
  <c r="E41" i="37"/>
  <c r="H40" i="37"/>
  <c r="G40" i="37"/>
  <c r="E40" i="37"/>
  <c r="G39" i="37"/>
  <c r="H39" i="37" s="1"/>
  <c r="E39" i="37"/>
  <c r="G38" i="37"/>
  <c r="E38" i="37"/>
  <c r="G36" i="37"/>
  <c r="E36" i="37"/>
  <c r="H35" i="37"/>
  <c r="G35" i="37"/>
  <c r="E35" i="37"/>
  <c r="G34" i="37"/>
  <c r="H34" i="37" s="1"/>
  <c r="E34" i="37"/>
  <c r="G32" i="37"/>
  <c r="E32" i="37"/>
  <c r="H32" i="37" s="1"/>
  <c r="G30" i="37"/>
  <c r="E30" i="37"/>
  <c r="H29" i="37"/>
  <c r="G29" i="37"/>
  <c r="E29" i="37"/>
  <c r="H28" i="37"/>
  <c r="G28" i="37"/>
  <c r="E28" i="37"/>
  <c r="G27" i="37"/>
  <c r="E27" i="37"/>
  <c r="G26" i="37"/>
  <c r="E26" i="37"/>
  <c r="H26" i="37" s="1"/>
  <c r="H25" i="37"/>
  <c r="G25" i="37"/>
  <c r="E25" i="37"/>
  <c r="G24" i="37"/>
  <c r="H24" i="37" s="1"/>
  <c r="E24" i="37"/>
  <c r="G23" i="37"/>
  <c r="E23" i="37"/>
  <c r="H23" i="37" s="1"/>
  <c r="G21" i="37"/>
  <c r="E21" i="37"/>
  <c r="H19" i="37"/>
  <c r="G19" i="37"/>
  <c r="E19" i="37"/>
  <c r="G18" i="37"/>
  <c r="H18" i="37" s="1"/>
  <c r="E18" i="37"/>
  <c r="G17" i="37"/>
  <c r="E17" i="37"/>
  <c r="G16" i="37"/>
  <c r="E16" i="37"/>
  <c r="H16" i="37" s="1"/>
  <c r="H14" i="37"/>
  <c r="G14" i="37"/>
  <c r="E14" i="37"/>
  <c r="H13" i="37"/>
  <c r="G13" i="37"/>
  <c r="E13" i="37"/>
  <c r="G12" i="37"/>
  <c r="E12" i="37"/>
  <c r="E7" i="37"/>
  <c r="E8" i="37" s="1"/>
  <c r="H79" i="38"/>
  <c r="G79" i="38"/>
  <c r="E79" i="38"/>
  <c r="H78" i="38"/>
  <c r="G78" i="38"/>
  <c r="E78" i="38"/>
  <c r="G77" i="38"/>
  <c r="G80" i="38" s="1"/>
  <c r="E77" i="38"/>
  <c r="H77" i="38" s="1"/>
  <c r="G76" i="38"/>
  <c r="E76" i="38"/>
  <c r="H76" i="38" s="1"/>
  <c r="G71" i="38"/>
  <c r="E71" i="38"/>
  <c r="H71" i="38" s="1"/>
  <c r="G70" i="38"/>
  <c r="E70" i="38"/>
  <c r="H70" i="38" s="1"/>
  <c r="H69" i="38"/>
  <c r="G69" i="38"/>
  <c r="E69" i="38"/>
  <c r="H68" i="38"/>
  <c r="G68" i="38"/>
  <c r="E68" i="38"/>
  <c r="G67" i="38"/>
  <c r="E67" i="38"/>
  <c r="G65" i="38"/>
  <c r="E65" i="38"/>
  <c r="H65" i="38" s="1"/>
  <c r="H64" i="38"/>
  <c r="G64" i="38"/>
  <c r="E64" i="38"/>
  <c r="G63" i="38"/>
  <c r="H63" i="38" s="1"/>
  <c r="E63" i="38"/>
  <c r="G61" i="38"/>
  <c r="E61" i="38"/>
  <c r="H61" i="38" s="1"/>
  <c r="G60" i="38"/>
  <c r="E60" i="38"/>
  <c r="H58" i="38"/>
  <c r="G58" i="38"/>
  <c r="E58" i="38"/>
  <c r="H57" i="38"/>
  <c r="G57" i="38"/>
  <c r="E57" i="38"/>
  <c r="G55" i="38"/>
  <c r="E55" i="38"/>
  <c r="H55" i="38" s="1"/>
  <c r="G53" i="38"/>
  <c r="E53" i="38"/>
  <c r="H53" i="38" s="1"/>
  <c r="H52" i="38"/>
  <c r="G52" i="38"/>
  <c r="E52" i="38"/>
  <c r="H50" i="38"/>
  <c r="G50" i="38"/>
  <c r="E50" i="38"/>
  <c r="G48" i="38"/>
  <c r="E48" i="38"/>
  <c r="G46" i="38"/>
  <c r="E46" i="38"/>
  <c r="H46" i="38" s="1"/>
  <c r="E44" i="38"/>
  <c r="G44" i="38" s="1"/>
  <c r="E42" i="38"/>
  <c r="G42" i="38" s="1"/>
  <c r="H42" i="38" s="1"/>
  <c r="G40" i="38"/>
  <c r="E40" i="38"/>
  <c r="H40" i="38" s="1"/>
  <c r="G38" i="38"/>
  <c r="E38" i="38"/>
  <c r="H37" i="38"/>
  <c r="G37" i="38"/>
  <c r="E37" i="38"/>
  <c r="G36" i="38"/>
  <c r="H36" i="38" s="1"/>
  <c r="E36" i="38"/>
  <c r="G34" i="38"/>
  <c r="E34" i="38"/>
  <c r="H34" i="38" s="1"/>
  <c r="G33" i="38"/>
  <c r="E33" i="38"/>
  <c r="H33" i="38" s="1"/>
  <c r="H32" i="38"/>
  <c r="G32" i="38"/>
  <c r="E32" i="38"/>
  <c r="H30" i="38"/>
  <c r="G30" i="38"/>
  <c r="E30" i="38"/>
  <c r="G28" i="38"/>
  <c r="E28" i="38"/>
  <c r="G27" i="38"/>
  <c r="E27" i="38"/>
  <c r="H27" i="38" s="1"/>
  <c r="H26" i="38"/>
  <c r="G26" i="38"/>
  <c r="E26" i="38"/>
  <c r="G25" i="38"/>
  <c r="H25" i="38" s="1"/>
  <c r="E25" i="38"/>
  <c r="E24" i="38"/>
  <c r="G23" i="38"/>
  <c r="E23" i="38"/>
  <c r="H22" i="38"/>
  <c r="G22" i="38"/>
  <c r="E22" i="38"/>
  <c r="H21" i="38"/>
  <c r="G21" i="38"/>
  <c r="E21" i="38"/>
  <c r="E19" i="38"/>
  <c r="G18" i="38"/>
  <c r="E18" i="38"/>
  <c r="H18" i="38" s="1"/>
  <c r="H17" i="38"/>
  <c r="G17" i="38"/>
  <c r="E17" i="38"/>
  <c r="H16" i="38"/>
  <c r="G16" i="38"/>
  <c r="E16" i="38"/>
  <c r="G14" i="38"/>
  <c r="E14" i="38"/>
  <c r="G13" i="38"/>
  <c r="E13" i="38"/>
  <c r="H13" i="38" s="1"/>
  <c r="H12" i="38"/>
  <c r="G12" i="38"/>
  <c r="E12" i="38"/>
  <c r="E7" i="38"/>
  <c r="G7" i="38" s="1"/>
  <c r="G8" i="38" s="1"/>
  <c r="E79" i="39"/>
  <c r="G79" i="39" s="1"/>
  <c r="G78" i="39"/>
  <c r="E78" i="39"/>
  <c r="H78" i="39" s="1"/>
  <c r="H77" i="39"/>
  <c r="G77" i="39"/>
  <c r="E77" i="39"/>
  <c r="H76" i="39"/>
  <c r="G76" i="39"/>
  <c r="G80" i="39" s="1"/>
  <c r="E76" i="39"/>
  <c r="H71" i="39"/>
  <c r="G71" i="39"/>
  <c r="E71" i="39"/>
  <c r="H70" i="39"/>
  <c r="G70" i="39"/>
  <c r="E70" i="39"/>
  <c r="G69" i="39"/>
  <c r="E69" i="39"/>
  <c r="G68" i="39"/>
  <c r="E68" i="39"/>
  <c r="H67" i="39"/>
  <c r="G67" i="39"/>
  <c r="E67" i="39"/>
  <c r="G65" i="39"/>
  <c r="H65" i="39" s="1"/>
  <c r="E65" i="39"/>
  <c r="G64" i="39"/>
  <c r="E64" i="39"/>
  <c r="G63" i="39"/>
  <c r="E63" i="39"/>
  <c r="H61" i="39"/>
  <c r="G61" i="39"/>
  <c r="E61" i="39"/>
  <c r="G60" i="39"/>
  <c r="H60" i="39" s="1"/>
  <c r="E60" i="39"/>
  <c r="E58" i="39"/>
  <c r="G57" i="39"/>
  <c r="E57" i="39"/>
  <c r="H55" i="39"/>
  <c r="G55" i="39"/>
  <c r="E55" i="39"/>
  <c r="H53" i="39"/>
  <c r="G53" i="39"/>
  <c r="E53" i="39"/>
  <c r="G52" i="39"/>
  <c r="E52" i="39"/>
  <c r="G50" i="39"/>
  <c r="E50" i="39"/>
  <c r="H50" i="39" s="1"/>
  <c r="H48" i="39"/>
  <c r="G48" i="39"/>
  <c r="E48" i="39"/>
  <c r="G46" i="39"/>
  <c r="H46" i="39" s="1"/>
  <c r="E46" i="39"/>
  <c r="E44" i="39"/>
  <c r="G44" i="39" s="1"/>
  <c r="E42" i="39"/>
  <c r="G42" i="39" s="1"/>
  <c r="H40" i="39"/>
  <c r="G40" i="39"/>
  <c r="E40" i="39"/>
  <c r="G38" i="39"/>
  <c r="H38" i="39" s="1"/>
  <c r="E38" i="39"/>
  <c r="G37" i="39"/>
  <c r="E37" i="39"/>
  <c r="G36" i="39"/>
  <c r="E36" i="39"/>
  <c r="H36" i="39" s="1"/>
  <c r="H34" i="39"/>
  <c r="G34" i="39"/>
  <c r="E34" i="39"/>
  <c r="H33" i="39"/>
  <c r="G33" i="39"/>
  <c r="E33" i="39"/>
  <c r="G32" i="39"/>
  <c r="E32" i="39"/>
  <c r="G30" i="39"/>
  <c r="E30" i="39"/>
  <c r="H28" i="39"/>
  <c r="G28" i="39"/>
  <c r="E28" i="39"/>
  <c r="G27" i="39"/>
  <c r="H27" i="39" s="1"/>
  <c r="E27" i="39"/>
  <c r="G26" i="39"/>
  <c r="E26" i="39"/>
  <c r="G25" i="39"/>
  <c r="E25" i="39"/>
  <c r="H24" i="39"/>
  <c r="G24" i="39"/>
  <c r="E24" i="39"/>
  <c r="G23" i="39"/>
  <c r="H23" i="39" s="1"/>
  <c r="E23" i="39"/>
  <c r="E22" i="39"/>
  <c r="G21" i="39"/>
  <c r="E21" i="39"/>
  <c r="H19" i="39"/>
  <c r="G19" i="39"/>
  <c r="E19" i="39"/>
  <c r="H18" i="39"/>
  <c r="G18" i="39"/>
  <c r="E18" i="39"/>
  <c r="G17" i="39"/>
  <c r="E17" i="39"/>
  <c r="G16" i="39"/>
  <c r="E16" i="39"/>
  <c r="H16" i="39" s="1"/>
  <c r="H14" i="39"/>
  <c r="G14" i="39"/>
  <c r="E14" i="39"/>
  <c r="G13" i="39"/>
  <c r="H13" i="39" s="1"/>
  <c r="E13" i="39"/>
  <c r="E12" i="39"/>
  <c r="E7" i="39"/>
  <c r="E8" i="39" s="1"/>
  <c r="H82" i="40"/>
  <c r="G82" i="40"/>
  <c r="E82" i="40"/>
  <c r="G81" i="40"/>
  <c r="H81" i="40" s="1"/>
  <c r="E81" i="40"/>
  <c r="G80" i="40"/>
  <c r="E80" i="40"/>
  <c r="G79" i="40"/>
  <c r="G83" i="40" s="1"/>
  <c r="E79" i="40"/>
  <c r="E74" i="40"/>
  <c r="G74" i="40" s="1"/>
  <c r="G73" i="40"/>
  <c r="E73" i="40"/>
  <c r="H72" i="40"/>
  <c r="G72" i="40"/>
  <c r="E72" i="40"/>
  <c r="G71" i="40"/>
  <c r="H71" i="40" s="1"/>
  <c r="E71" i="40"/>
  <c r="G70" i="40"/>
  <c r="E70" i="40"/>
  <c r="G68" i="40"/>
  <c r="E68" i="40"/>
  <c r="H68" i="40" s="1"/>
  <c r="H67" i="40"/>
  <c r="G67" i="40"/>
  <c r="E67" i="40"/>
  <c r="H66" i="40"/>
  <c r="G66" i="40"/>
  <c r="E66" i="40"/>
  <c r="G64" i="40"/>
  <c r="E64" i="40"/>
  <c r="G63" i="40"/>
  <c r="E63" i="40"/>
  <c r="H61" i="40"/>
  <c r="G61" i="40"/>
  <c r="E61" i="40"/>
  <c r="G60" i="40"/>
  <c r="H60" i="40" s="1"/>
  <c r="E60" i="40"/>
  <c r="G58" i="40"/>
  <c r="E58" i="40"/>
  <c r="G57" i="40"/>
  <c r="E57" i="40"/>
  <c r="H55" i="40"/>
  <c r="G55" i="40"/>
  <c r="E55" i="40"/>
  <c r="G54" i="40"/>
  <c r="H54" i="40" s="1"/>
  <c r="E54" i="40"/>
  <c r="E52" i="40"/>
  <c r="G50" i="40"/>
  <c r="E50" i="40"/>
  <c r="H48" i="40"/>
  <c r="G48" i="40"/>
  <c r="E48" i="40"/>
  <c r="E46" i="40"/>
  <c r="E44" i="40"/>
  <c r="G44" i="40" s="1"/>
  <c r="G42" i="40"/>
  <c r="E42" i="40"/>
  <c r="H42" i="40" s="1"/>
  <c r="H40" i="40"/>
  <c r="G40" i="40"/>
  <c r="E40" i="40"/>
  <c r="G39" i="40"/>
  <c r="H39" i="40" s="1"/>
  <c r="E39" i="40"/>
  <c r="E38" i="40"/>
  <c r="G38" i="40" s="1"/>
  <c r="G36" i="40"/>
  <c r="E36" i="40"/>
  <c r="H35" i="40"/>
  <c r="G35" i="40"/>
  <c r="E35" i="40"/>
  <c r="G34" i="40"/>
  <c r="H34" i="40" s="1"/>
  <c r="E34" i="40"/>
  <c r="G32" i="40"/>
  <c r="E32" i="40"/>
  <c r="G30" i="40"/>
  <c r="E30" i="40"/>
  <c r="H30" i="40" s="1"/>
  <c r="H28" i="40"/>
  <c r="G28" i="40"/>
  <c r="E28" i="40"/>
  <c r="H27" i="40"/>
  <c r="G27" i="40"/>
  <c r="E27" i="40"/>
  <c r="G26" i="40"/>
  <c r="E26" i="40"/>
  <c r="G25" i="40"/>
  <c r="E25" i="40"/>
  <c r="H24" i="40"/>
  <c r="G24" i="40"/>
  <c r="E24" i="40"/>
  <c r="G23" i="40"/>
  <c r="H23" i="40" s="1"/>
  <c r="E23" i="40"/>
  <c r="E22" i="40"/>
  <c r="G21" i="40"/>
  <c r="E21" i="40"/>
  <c r="H21" i="40" s="1"/>
  <c r="H19" i="40"/>
  <c r="G19" i="40"/>
  <c r="E19" i="40"/>
  <c r="E18" i="40"/>
  <c r="G18" i="40" s="1"/>
  <c r="H18" i="40" s="1"/>
  <c r="H17" i="40"/>
  <c r="G17" i="40"/>
  <c r="E17" i="40"/>
  <c r="G16" i="40"/>
  <c r="E16" i="40"/>
  <c r="H14" i="40"/>
  <c r="G14" i="40"/>
  <c r="E14" i="40"/>
  <c r="G13" i="40"/>
  <c r="H13" i="40" s="1"/>
  <c r="E13" i="40"/>
  <c r="G12" i="40"/>
  <c r="E12" i="40"/>
  <c r="E7" i="40"/>
  <c r="E8" i="40" s="1"/>
  <c r="H77" i="41"/>
  <c r="G77" i="41"/>
  <c r="E77" i="41"/>
  <c r="H76" i="41"/>
  <c r="G76" i="41"/>
  <c r="E76" i="41"/>
  <c r="G75" i="41"/>
  <c r="G78" i="41" s="1"/>
  <c r="E75" i="41"/>
  <c r="G74" i="41"/>
  <c r="E74" i="41"/>
  <c r="H74" i="41" s="1"/>
  <c r="H69" i="41"/>
  <c r="G69" i="41"/>
  <c r="E69" i="41"/>
  <c r="G68" i="41"/>
  <c r="E68" i="41"/>
  <c r="H68" i="41" s="1"/>
  <c r="H67" i="41"/>
  <c r="G67" i="41"/>
  <c r="E67" i="41"/>
  <c r="E66" i="41"/>
  <c r="G65" i="41"/>
  <c r="E65" i="41"/>
  <c r="H65" i="41" s="1"/>
  <c r="G63" i="41"/>
  <c r="E63" i="41"/>
  <c r="H63" i="41" s="1"/>
  <c r="H62" i="41"/>
  <c r="G62" i="41"/>
  <c r="E62" i="41"/>
  <c r="H61" i="41"/>
  <c r="G61" i="41"/>
  <c r="E61" i="41"/>
  <c r="E59" i="41"/>
  <c r="G59" i="41" s="1"/>
  <c r="H59" i="41" s="1"/>
  <c r="G58" i="41"/>
  <c r="E58" i="41"/>
  <c r="H56" i="41"/>
  <c r="G56" i="41"/>
  <c r="E56" i="41"/>
  <c r="G55" i="41"/>
  <c r="E55" i="41"/>
  <c r="H55" i="41" s="1"/>
  <c r="G53" i="41"/>
  <c r="E53" i="41"/>
  <c r="H53" i="41" s="1"/>
  <c r="G51" i="41"/>
  <c r="E51" i="41"/>
  <c r="H50" i="41"/>
  <c r="G50" i="41"/>
  <c r="E50" i="41"/>
  <c r="E48" i="41"/>
  <c r="E46" i="41"/>
  <c r="E44" i="41"/>
  <c r="E42" i="41"/>
  <c r="E40" i="41"/>
  <c r="G40" i="41" s="1"/>
  <c r="H40" i="41" s="1"/>
  <c r="H38" i="41"/>
  <c r="G38" i="41"/>
  <c r="E38" i="41"/>
  <c r="G37" i="41"/>
  <c r="E37" i="41"/>
  <c r="H36" i="41"/>
  <c r="G36" i="41"/>
  <c r="E36" i="41"/>
  <c r="G34" i="41"/>
  <c r="H34" i="41" s="1"/>
  <c r="E34" i="41"/>
  <c r="G33" i="41"/>
  <c r="E33" i="41"/>
  <c r="H33" i="41" s="1"/>
  <c r="G32" i="41"/>
  <c r="E32" i="41"/>
  <c r="H32" i="41" s="1"/>
  <c r="H30" i="41"/>
  <c r="G30" i="41"/>
  <c r="E30" i="41"/>
  <c r="E28" i="41"/>
  <c r="E27" i="41"/>
  <c r="G26" i="41"/>
  <c r="E26" i="41"/>
  <c r="H25" i="41"/>
  <c r="G25" i="41"/>
  <c r="E25" i="41"/>
  <c r="E24" i="41"/>
  <c r="E23" i="41"/>
  <c r="G23" i="41" s="1"/>
  <c r="H23" i="41" s="1"/>
  <c r="G22" i="41"/>
  <c r="E22" i="41"/>
  <c r="H21" i="41"/>
  <c r="G21" i="41"/>
  <c r="E21" i="41"/>
  <c r="H19" i="41"/>
  <c r="G19" i="41"/>
  <c r="E19" i="41"/>
  <c r="G18" i="41"/>
  <c r="H18" i="41" s="1"/>
  <c r="E18" i="41"/>
  <c r="G17" i="41"/>
  <c r="E17" i="41"/>
  <c r="H17" i="41" s="1"/>
  <c r="H16" i="41"/>
  <c r="G16" i="41"/>
  <c r="E16" i="41"/>
  <c r="G14" i="41"/>
  <c r="E14" i="41"/>
  <c r="H14" i="41" s="1"/>
  <c r="E13" i="41"/>
  <c r="G12" i="41"/>
  <c r="E12" i="41"/>
  <c r="H12" i="41" s="1"/>
  <c r="E7" i="41"/>
  <c r="E8" i="41" s="1"/>
  <c r="E82" i="42"/>
  <c r="G82" i="42" s="1"/>
  <c r="H82" i="42" s="1"/>
  <c r="H81" i="42"/>
  <c r="G81" i="42"/>
  <c r="E81" i="42"/>
  <c r="G80" i="42"/>
  <c r="E80" i="42"/>
  <c r="H79" i="42"/>
  <c r="G79" i="42"/>
  <c r="E79" i="42"/>
  <c r="G74" i="42"/>
  <c r="E74" i="42"/>
  <c r="H74" i="42" s="1"/>
  <c r="H73" i="42"/>
  <c r="G73" i="42"/>
  <c r="E73" i="42"/>
  <c r="E72" i="42"/>
  <c r="E71" i="42"/>
  <c r="G70" i="42"/>
  <c r="E70" i="42"/>
  <c r="H68" i="42"/>
  <c r="G68" i="42"/>
  <c r="E68" i="42"/>
  <c r="E67" i="42"/>
  <c r="E66" i="42"/>
  <c r="G66" i="42" s="1"/>
  <c r="H66" i="42" s="1"/>
  <c r="G64" i="42"/>
  <c r="E64" i="42"/>
  <c r="H63" i="42"/>
  <c r="G63" i="42"/>
  <c r="E63" i="42"/>
  <c r="H61" i="42"/>
  <c r="G61" i="42"/>
  <c r="E61" i="42"/>
  <c r="G60" i="42"/>
  <c r="H60" i="42" s="1"/>
  <c r="E60" i="42"/>
  <c r="G58" i="42"/>
  <c r="E58" i="42"/>
  <c r="H58" i="42" s="1"/>
  <c r="H56" i="42"/>
  <c r="G56" i="42"/>
  <c r="E56" i="42"/>
  <c r="G55" i="42"/>
  <c r="E55" i="42"/>
  <c r="H55" i="42" s="1"/>
  <c r="E53" i="42"/>
  <c r="G53" i="42" s="1"/>
  <c r="G51" i="42"/>
  <c r="E51" i="42"/>
  <c r="H51" i="42" s="1"/>
  <c r="H49" i="42"/>
  <c r="G49" i="42"/>
  <c r="E49" i="42"/>
  <c r="E47" i="42"/>
  <c r="G47" i="42" s="1"/>
  <c r="H47" i="42" s="1"/>
  <c r="E45" i="42"/>
  <c r="G43" i="42"/>
  <c r="E43" i="42"/>
  <c r="H41" i="42"/>
  <c r="G41" i="42"/>
  <c r="E41" i="42"/>
  <c r="G40" i="42"/>
  <c r="E40" i="42"/>
  <c r="H40" i="42" s="1"/>
  <c r="H39" i="42"/>
  <c r="G39" i="42"/>
  <c r="E39" i="42"/>
  <c r="G38" i="42"/>
  <c r="E38" i="42"/>
  <c r="H38" i="42" s="1"/>
  <c r="H37" i="42"/>
  <c r="G37" i="42"/>
  <c r="E37" i="42"/>
  <c r="E35" i="42"/>
  <c r="G34" i="42"/>
  <c r="E34" i="42"/>
  <c r="H34" i="42" s="1"/>
  <c r="G32" i="42"/>
  <c r="E32" i="42"/>
  <c r="H32" i="42" s="1"/>
  <c r="H30" i="42"/>
  <c r="G30" i="42"/>
  <c r="E30" i="42"/>
  <c r="H29" i="42"/>
  <c r="G29" i="42"/>
  <c r="E29" i="42"/>
  <c r="E28" i="42"/>
  <c r="G28" i="42" s="1"/>
  <c r="H28" i="42" s="1"/>
  <c r="G27" i="42"/>
  <c r="E27" i="42"/>
  <c r="H26" i="42"/>
  <c r="G26" i="42"/>
  <c r="E26" i="42"/>
  <c r="G25" i="42"/>
  <c r="E25" i="42"/>
  <c r="H25" i="42" s="1"/>
  <c r="G24" i="42"/>
  <c r="E24" i="42"/>
  <c r="H24" i="42" s="1"/>
  <c r="G23" i="42"/>
  <c r="E23" i="42"/>
  <c r="H21" i="42"/>
  <c r="G21" i="42"/>
  <c r="E21" i="42"/>
  <c r="E19" i="42"/>
  <c r="E18" i="42"/>
  <c r="G17" i="42"/>
  <c r="E17" i="42"/>
  <c r="H17" i="42" s="1"/>
  <c r="H16" i="42"/>
  <c r="G16" i="42"/>
  <c r="E16" i="42"/>
  <c r="E14" i="42"/>
  <c r="G14" i="42" s="1"/>
  <c r="H14" i="42" s="1"/>
  <c r="H13" i="42"/>
  <c r="G13" i="42"/>
  <c r="E13" i="42"/>
  <c r="G12" i="42"/>
  <c r="E12" i="42"/>
  <c r="E7" i="42"/>
  <c r="E8" i="42" s="1"/>
  <c r="G82" i="43"/>
  <c r="E82" i="43"/>
  <c r="H82" i="43" s="1"/>
  <c r="H81" i="43"/>
  <c r="G81" i="43"/>
  <c r="E81" i="43"/>
  <c r="G80" i="43"/>
  <c r="E80" i="43"/>
  <c r="H80" i="43" s="1"/>
  <c r="H79" i="43"/>
  <c r="G79" i="43"/>
  <c r="E79" i="43"/>
  <c r="E83" i="43" s="1"/>
  <c r="G74" i="43"/>
  <c r="E74" i="43"/>
  <c r="H74" i="43" s="1"/>
  <c r="H73" i="43"/>
  <c r="G73" i="43"/>
  <c r="E73" i="43"/>
  <c r="H72" i="43"/>
  <c r="G72" i="43"/>
  <c r="E72" i="43"/>
  <c r="E71" i="43"/>
  <c r="G71" i="43" s="1"/>
  <c r="H71" i="43" s="1"/>
  <c r="G70" i="43"/>
  <c r="E70" i="43"/>
  <c r="H68" i="43"/>
  <c r="G68" i="43"/>
  <c r="E68" i="43"/>
  <c r="G67" i="43"/>
  <c r="E67" i="43"/>
  <c r="H67" i="43" s="1"/>
  <c r="G66" i="43"/>
  <c r="E66" i="43"/>
  <c r="H66" i="43" s="1"/>
  <c r="G64" i="43"/>
  <c r="E64" i="43"/>
  <c r="H63" i="43"/>
  <c r="G63" i="43"/>
  <c r="E63" i="43"/>
  <c r="E61" i="43"/>
  <c r="E60" i="43"/>
  <c r="G58" i="43"/>
  <c r="E58" i="43"/>
  <c r="H58" i="43" s="1"/>
  <c r="H56" i="43"/>
  <c r="G56" i="43"/>
  <c r="E56" i="43"/>
  <c r="E55" i="43"/>
  <c r="G55" i="43" s="1"/>
  <c r="H55" i="43" s="1"/>
  <c r="H53" i="43"/>
  <c r="G53" i="43"/>
  <c r="E53" i="43"/>
  <c r="G51" i="43"/>
  <c r="E51" i="43"/>
  <c r="H49" i="43"/>
  <c r="G49" i="43"/>
  <c r="E49" i="43"/>
  <c r="E47" i="43"/>
  <c r="G47" i="43" s="1"/>
  <c r="H47" i="43" s="1"/>
  <c r="E45" i="43"/>
  <c r="G43" i="43"/>
  <c r="E43" i="43"/>
  <c r="H43" i="43" s="1"/>
  <c r="H41" i="43"/>
  <c r="G41" i="43"/>
  <c r="E41" i="43"/>
  <c r="E40" i="43"/>
  <c r="E39" i="43"/>
  <c r="G38" i="43"/>
  <c r="E38" i="43"/>
  <c r="H37" i="43"/>
  <c r="G37" i="43"/>
  <c r="E37" i="43"/>
  <c r="E35" i="43"/>
  <c r="E34" i="43"/>
  <c r="G34" i="43" s="1"/>
  <c r="H34" i="43" s="1"/>
  <c r="G32" i="43"/>
  <c r="E32" i="43"/>
  <c r="H30" i="43"/>
  <c r="G30" i="43"/>
  <c r="E30" i="43"/>
  <c r="H29" i="43"/>
  <c r="G29" i="43"/>
  <c r="E29" i="43"/>
  <c r="G28" i="43"/>
  <c r="H28" i="43" s="1"/>
  <c r="E28" i="43"/>
  <c r="E27" i="43"/>
  <c r="H26" i="43"/>
  <c r="G26" i="43"/>
  <c r="E26" i="43"/>
  <c r="G25" i="43"/>
  <c r="E25" i="43"/>
  <c r="H25" i="43" s="1"/>
  <c r="E24" i="43"/>
  <c r="E23" i="43"/>
  <c r="H21" i="43"/>
  <c r="G21" i="43"/>
  <c r="E21" i="43"/>
  <c r="E19" i="43"/>
  <c r="G19" i="43" s="1"/>
  <c r="H19" i="43" s="1"/>
  <c r="E18" i="43"/>
  <c r="G17" i="43"/>
  <c r="E17" i="43"/>
  <c r="H16" i="43"/>
  <c r="G16" i="43"/>
  <c r="E16" i="43"/>
  <c r="G14" i="43"/>
  <c r="E14" i="43"/>
  <c r="H14" i="43" s="1"/>
  <c r="H13" i="43"/>
  <c r="G13" i="43"/>
  <c r="E13" i="43"/>
  <c r="E12" i="43"/>
  <c r="E7" i="43"/>
  <c r="E8" i="43" s="1"/>
  <c r="G85" i="44"/>
  <c r="H85" i="44" s="1"/>
  <c r="E85" i="44"/>
  <c r="G84" i="44"/>
  <c r="E84" i="44"/>
  <c r="H84" i="44" s="1"/>
  <c r="E83" i="44"/>
  <c r="H82" i="44"/>
  <c r="G82" i="44"/>
  <c r="E82" i="44"/>
  <c r="G77" i="44"/>
  <c r="E77" i="44"/>
  <c r="H76" i="44"/>
  <c r="G76" i="44"/>
  <c r="E76" i="44"/>
  <c r="E75" i="44"/>
  <c r="E74" i="44"/>
  <c r="G74" i="44" s="1"/>
  <c r="H74" i="44" s="1"/>
  <c r="G73" i="44"/>
  <c r="E73" i="44"/>
  <c r="G71" i="44"/>
  <c r="H71" i="44" s="1"/>
  <c r="E71" i="44"/>
  <c r="H70" i="44"/>
  <c r="G70" i="44"/>
  <c r="E70" i="44"/>
  <c r="G69" i="44"/>
  <c r="H69" i="44" s="1"/>
  <c r="E69" i="44"/>
  <c r="E67" i="44"/>
  <c r="H66" i="44"/>
  <c r="G66" i="44"/>
  <c r="E66" i="44"/>
  <c r="G64" i="44"/>
  <c r="E64" i="44"/>
  <c r="H64" i="44" s="1"/>
  <c r="E63" i="44"/>
  <c r="E61" i="44"/>
  <c r="H60" i="44"/>
  <c r="G60" i="44"/>
  <c r="E60" i="44"/>
  <c r="E58" i="44"/>
  <c r="G58" i="44" s="1"/>
  <c r="H58" i="44" s="1"/>
  <c r="E57" i="44"/>
  <c r="G55" i="44"/>
  <c r="E55" i="44"/>
  <c r="G53" i="44"/>
  <c r="H53" i="44" s="1"/>
  <c r="E53" i="44"/>
  <c r="G51" i="44"/>
  <c r="E51" i="44"/>
  <c r="H51" i="44" s="1"/>
  <c r="E49" i="44"/>
  <c r="G49" i="44" s="1"/>
  <c r="H49" i="44" s="1"/>
  <c r="E47" i="44"/>
  <c r="G47" i="44" s="1"/>
  <c r="G45" i="44"/>
  <c r="H45" i="44" s="1"/>
  <c r="E45" i="44"/>
  <c r="E43" i="44"/>
  <c r="G42" i="44"/>
  <c r="E42" i="44"/>
  <c r="H42" i="44" s="1"/>
  <c r="E41" i="44"/>
  <c r="G41" i="44" s="1"/>
  <c r="H40" i="44"/>
  <c r="G40" i="44"/>
  <c r="E40" i="44"/>
  <c r="H39" i="44"/>
  <c r="G39" i="44"/>
  <c r="E39" i="44"/>
  <c r="E37" i="44"/>
  <c r="G37" i="44" s="1"/>
  <c r="H37" i="44" s="1"/>
  <c r="G36" i="44"/>
  <c r="E36" i="44"/>
  <c r="G34" i="44"/>
  <c r="H34" i="44" s="1"/>
  <c r="E34" i="44"/>
  <c r="G32" i="44"/>
  <c r="E32" i="44"/>
  <c r="H32" i="44" s="1"/>
  <c r="G30" i="44"/>
  <c r="E30" i="44"/>
  <c r="H30" i="44" s="1"/>
  <c r="G29" i="44"/>
  <c r="E29" i="44"/>
  <c r="G28" i="44"/>
  <c r="H28" i="44" s="1"/>
  <c r="E28" i="44"/>
  <c r="E27" i="44"/>
  <c r="E26" i="44"/>
  <c r="E25" i="44"/>
  <c r="H24" i="44"/>
  <c r="G24" i="44"/>
  <c r="E24" i="44"/>
  <c r="E23" i="44"/>
  <c r="G23" i="44" s="1"/>
  <c r="H23" i="44" s="1"/>
  <c r="H21" i="44"/>
  <c r="G21" i="44"/>
  <c r="E21" i="44"/>
  <c r="G19" i="44"/>
  <c r="E19" i="44"/>
  <c r="H18" i="44"/>
  <c r="G18" i="44"/>
  <c r="E18" i="44"/>
  <c r="G17" i="44"/>
  <c r="H17" i="44" s="1"/>
  <c r="E17" i="44"/>
  <c r="G16" i="44"/>
  <c r="E16" i="44"/>
  <c r="H16" i="44" s="1"/>
  <c r="E14" i="44"/>
  <c r="G13" i="44"/>
  <c r="H13" i="44" s="1"/>
  <c r="E13" i="44"/>
  <c r="E12" i="44"/>
  <c r="E7" i="44"/>
  <c r="E8" i="44" s="1"/>
  <c r="E80" i="45"/>
  <c r="H79" i="45"/>
  <c r="G79" i="45"/>
  <c r="E79" i="45"/>
  <c r="G78" i="45"/>
  <c r="E78" i="45"/>
  <c r="H78" i="45" s="1"/>
  <c r="E77" i="45"/>
  <c r="E81" i="45" s="1"/>
  <c r="G72" i="45"/>
  <c r="E72" i="45"/>
  <c r="H72" i="45" s="1"/>
  <c r="H71" i="45"/>
  <c r="G71" i="45"/>
  <c r="E71" i="45"/>
  <c r="E70" i="45"/>
  <c r="G70" i="45" s="1"/>
  <c r="G69" i="45"/>
  <c r="H69" i="45" s="1"/>
  <c r="E69" i="45"/>
  <c r="E68" i="45"/>
  <c r="G66" i="45"/>
  <c r="E66" i="45"/>
  <c r="H66" i="45" s="1"/>
  <c r="E65" i="45"/>
  <c r="H64" i="45"/>
  <c r="G64" i="45"/>
  <c r="E64" i="45"/>
  <c r="H62" i="45"/>
  <c r="G62" i="45"/>
  <c r="E62" i="45"/>
  <c r="E61" i="45"/>
  <c r="G61" i="45" s="1"/>
  <c r="H61" i="45" s="1"/>
  <c r="G59" i="45"/>
  <c r="E59" i="45"/>
  <c r="G58" i="45"/>
  <c r="H58" i="45" s="1"/>
  <c r="E58" i="45"/>
  <c r="G56" i="45"/>
  <c r="E56" i="45"/>
  <c r="H56" i="45" s="1"/>
  <c r="G54" i="45"/>
  <c r="E54" i="45"/>
  <c r="H54" i="45" s="1"/>
  <c r="G53" i="45"/>
  <c r="E53" i="45"/>
  <c r="G51" i="45"/>
  <c r="H51" i="45" s="1"/>
  <c r="E51" i="45"/>
  <c r="E49" i="45"/>
  <c r="E47" i="45"/>
  <c r="E45" i="45"/>
  <c r="H43" i="45"/>
  <c r="G43" i="45"/>
  <c r="E43" i="45"/>
  <c r="E41" i="45"/>
  <c r="G41" i="45" s="1"/>
  <c r="H41" i="45" s="1"/>
  <c r="H40" i="45"/>
  <c r="G40" i="45"/>
  <c r="E40" i="45"/>
  <c r="G39" i="45"/>
  <c r="E39" i="45"/>
  <c r="H38" i="45"/>
  <c r="G38" i="45"/>
  <c r="E38" i="45"/>
  <c r="G37" i="45"/>
  <c r="H37" i="45" s="1"/>
  <c r="E37" i="45"/>
  <c r="G35" i="45"/>
  <c r="E35" i="45"/>
  <c r="H35" i="45" s="1"/>
  <c r="E34" i="45"/>
  <c r="G32" i="45"/>
  <c r="H32" i="45" s="1"/>
  <c r="E32" i="45"/>
  <c r="E30" i="45"/>
  <c r="E29" i="45"/>
  <c r="G28" i="45"/>
  <c r="E28" i="45"/>
  <c r="H27" i="45"/>
  <c r="G27" i="45"/>
  <c r="E27" i="45"/>
  <c r="E26" i="45"/>
  <c r="E25" i="45"/>
  <c r="G25" i="45" s="1"/>
  <c r="H25" i="45" s="1"/>
  <c r="G24" i="45"/>
  <c r="E24" i="45"/>
  <c r="G23" i="45"/>
  <c r="H23" i="45" s="1"/>
  <c r="E23" i="45"/>
  <c r="H21" i="45"/>
  <c r="G21" i="45"/>
  <c r="E21" i="45"/>
  <c r="G19" i="45"/>
  <c r="H19" i="45" s="1"/>
  <c r="E19" i="45"/>
  <c r="E18" i="45"/>
  <c r="H17" i="45"/>
  <c r="G17" i="45"/>
  <c r="E17" i="45"/>
  <c r="G16" i="45"/>
  <c r="E16" i="45"/>
  <c r="H16" i="45" s="1"/>
  <c r="E14" i="45"/>
  <c r="G14" i="45" s="1"/>
  <c r="E13" i="45"/>
  <c r="H12" i="45"/>
  <c r="G12" i="45"/>
  <c r="E12" i="45"/>
  <c r="E7" i="45"/>
  <c r="E8" i="45" s="1"/>
  <c r="G82" i="26"/>
  <c r="E82" i="26"/>
  <c r="H82" i="26" s="1"/>
  <c r="E81" i="26"/>
  <c r="G81" i="26" s="1"/>
  <c r="H80" i="26"/>
  <c r="G80" i="26"/>
  <c r="E80" i="26"/>
  <c r="H79" i="26"/>
  <c r="G79" i="26"/>
  <c r="E79" i="26"/>
  <c r="G74" i="26"/>
  <c r="H74" i="26" s="1"/>
  <c r="E74" i="26"/>
  <c r="G73" i="26"/>
  <c r="E73" i="26"/>
  <c r="H73" i="26" s="1"/>
  <c r="G72" i="26"/>
  <c r="E72" i="26"/>
  <c r="H72" i="26" s="1"/>
  <c r="G71" i="26"/>
  <c r="E71" i="26"/>
  <c r="E70" i="26"/>
  <c r="E68" i="26"/>
  <c r="E67" i="26"/>
  <c r="E66" i="26"/>
  <c r="E64" i="26"/>
  <c r="E63" i="26"/>
  <c r="G63" i="26" s="1"/>
  <c r="H63" i="26" s="1"/>
  <c r="H61" i="26"/>
  <c r="G61" i="26"/>
  <c r="E61" i="26"/>
  <c r="G60" i="26"/>
  <c r="E60" i="26"/>
  <c r="H58" i="26"/>
  <c r="G58" i="26"/>
  <c r="E58" i="26"/>
  <c r="G56" i="26"/>
  <c r="H56" i="26" s="1"/>
  <c r="E56" i="26"/>
  <c r="G55" i="26"/>
  <c r="E55" i="26"/>
  <c r="H55" i="26" s="1"/>
  <c r="E53" i="26"/>
  <c r="G51" i="26"/>
  <c r="E51" i="26"/>
  <c r="H51" i="26" s="1"/>
  <c r="E49" i="26"/>
  <c r="E47" i="26"/>
  <c r="E45" i="26"/>
  <c r="G45" i="26" s="1"/>
  <c r="E43" i="26"/>
  <c r="G43" i="26" s="1"/>
  <c r="H43" i="26" s="1"/>
  <c r="E41" i="26"/>
  <c r="E40" i="26"/>
  <c r="G40" i="26" s="1"/>
  <c r="H40" i="26" s="1"/>
  <c r="G39" i="26"/>
  <c r="E39" i="26"/>
  <c r="G38" i="26"/>
  <c r="E38" i="26"/>
  <c r="H38" i="26" s="1"/>
  <c r="H37" i="26"/>
  <c r="G37" i="26"/>
  <c r="E37" i="26"/>
  <c r="G35" i="26"/>
  <c r="H35" i="26" s="1"/>
  <c r="E35" i="26"/>
  <c r="E34" i="26"/>
  <c r="E33" i="26"/>
  <c r="G31" i="26"/>
  <c r="E31" i="26"/>
  <c r="H31" i="26" s="1"/>
  <c r="E29" i="26"/>
  <c r="E28" i="26"/>
  <c r="H27" i="26"/>
  <c r="G27" i="26"/>
  <c r="E27" i="26"/>
  <c r="E26" i="26"/>
  <c r="G26" i="26" s="1"/>
  <c r="H26" i="26" s="1"/>
  <c r="E25" i="26"/>
  <c r="G24" i="26"/>
  <c r="E24" i="26"/>
  <c r="G23" i="26"/>
  <c r="E23" i="26"/>
  <c r="H23" i="26" s="1"/>
  <c r="G22" i="26"/>
  <c r="E22" i="26"/>
  <c r="H22" i="26" s="1"/>
  <c r="H20" i="26"/>
  <c r="G20" i="26"/>
  <c r="E20" i="26"/>
  <c r="E18" i="26"/>
  <c r="E17" i="26"/>
  <c r="E16" i="26"/>
  <c r="G15" i="26"/>
  <c r="E15" i="26"/>
  <c r="H15" i="26" s="1"/>
  <c r="E13" i="26"/>
  <c r="G13" i="26" s="1"/>
  <c r="E12" i="26"/>
  <c r="G12" i="26" s="1"/>
  <c r="E7" i="26"/>
  <c r="E8" i="26" s="1"/>
  <c r="G45" i="43" l="1"/>
  <c r="H45" i="43" s="1"/>
  <c r="E70" i="41"/>
  <c r="E71" i="41" s="1"/>
  <c r="G42" i="41"/>
  <c r="H42" i="41" s="1"/>
  <c r="G44" i="41"/>
  <c r="H44" i="41" s="1"/>
  <c r="G46" i="40"/>
  <c r="H46" i="40" s="1"/>
  <c r="H44" i="38"/>
  <c r="H45" i="37"/>
  <c r="G47" i="37"/>
  <c r="H47" i="37" s="1"/>
  <c r="G47" i="35"/>
  <c r="H47" i="35" s="1"/>
  <c r="H47" i="34"/>
  <c r="H44" i="32"/>
  <c r="H47" i="27"/>
  <c r="G46" i="29"/>
  <c r="H46" i="29" s="1"/>
  <c r="E75" i="27"/>
  <c r="E84" i="27" s="1"/>
  <c r="H7" i="33"/>
  <c r="E8" i="33"/>
  <c r="H8" i="33" s="1"/>
  <c r="E8" i="29"/>
  <c r="H8" i="29" s="1"/>
  <c r="E8" i="28"/>
  <c r="H7" i="27"/>
  <c r="E8" i="27"/>
  <c r="G7" i="44"/>
  <c r="G8" i="44" s="1"/>
  <c r="H8" i="44" s="1"/>
  <c r="G7" i="43"/>
  <c r="G8" i="43" s="1"/>
  <c r="H8" i="43" s="1"/>
  <c r="G7" i="40"/>
  <c r="G8" i="40" s="1"/>
  <c r="H8" i="40" s="1"/>
  <c r="G7" i="39"/>
  <c r="G8" i="39" s="1"/>
  <c r="H8" i="39" s="1"/>
  <c r="G7" i="37"/>
  <c r="G8" i="37" s="1"/>
  <c r="H8" i="37" s="1"/>
  <c r="H7" i="36"/>
  <c r="G18" i="26"/>
  <c r="H18" i="26" s="1"/>
  <c r="H43" i="44"/>
  <c r="E78" i="44"/>
  <c r="G12" i="44"/>
  <c r="G78" i="44" s="1"/>
  <c r="G29" i="26"/>
  <c r="H29" i="26" s="1"/>
  <c r="H12" i="26"/>
  <c r="H67" i="42"/>
  <c r="H33" i="26"/>
  <c r="H64" i="26"/>
  <c r="H63" i="44"/>
  <c r="G49" i="26"/>
  <c r="H49" i="26"/>
  <c r="H27" i="41"/>
  <c r="H27" i="44"/>
  <c r="H68" i="45"/>
  <c r="G83" i="26"/>
  <c r="H28" i="41"/>
  <c r="H24" i="41"/>
  <c r="H25" i="26"/>
  <c r="H16" i="26"/>
  <c r="H17" i="26"/>
  <c r="G70" i="26"/>
  <c r="H70" i="26"/>
  <c r="G30" i="45"/>
  <c r="H30" i="45" s="1"/>
  <c r="G53" i="31"/>
  <c r="H53" i="31"/>
  <c r="H65" i="45"/>
  <c r="G63" i="44"/>
  <c r="G24" i="43"/>
  <c r="H24" i="43" s="1"/>
  <c r="G40" i="43"/>
  <c r="H40" i="43" s="1"/>
  <c r="G72" i="42"/>
  <c r="H72" i="42" s="1"/>
  <c r="G13" i="41"/>
  <c r="G28" i="41"/>
  <c r="H75" i="41"/>
  <c r="E72" i="39"/>
  <c r="G36" i="34"/>
  <c r="H36" i="34" s="1"/>
  <c r="G70" i="32"/>
  <c r="H70" i="32" s="1"/>
  <c r="G25" i="26"/>
  <c r="G41" i="26"/>
  <c r="H41" i="26" s="1"/>
  <c r="G64" i="26"/>
  <c r="E75" i="26"/>
  <c r="E76" i="26" s="1"/>
  <c r="G7" i="45"/>
  <c r="G8" i="45" s="1"/>
  <c r="H8" i="45" s="1"/>
  <c r="H14" i="45"/>
  <c r="G26" i="45"/>
  <c r="H26" i="45" s="1"/>
  <c r="H59" i="45"/>
  <c r="G65" i="45"/>
  <c r="H36" i="44"/>
  <c r="G57" i="44"/>
  <c r="H57" i="44" s="1"/>
  <c r="G75" i="44"/>
  <c r="H75" i="44" s="1"/>
  <c r="G18" i="43"/>
  <c r="H18" i="43" s="1"/>
  <c r="G35" i="43"/>
  <c r="H35" i="43" s="1"/>
  <c r="H70" i="43"/>
  <c r="G7" i="42"/>
  <c r="G8" i="42" s="1"/>
  <c r="H8" i="42" s="1"/>
  <c r="H27" i="42"/>
  <c r="G45" i="42"/>
  <c r="H45" i="42" s="1"/>
  <c r="H53" i="42"/>
  <c r="G67" i="42"/>
  <c r="E83" i="42"/>
  <c r="H83" i="42" s="1"/>
  <c r="H13" i="41"/>
  <c r="G24" i="41"/>
  <c r="H58" i="41"/>
  <c r="G12" i="39"/>
  <c r="G72" i="39" s="1"/>
  <c r="G81" i="39" s="1"/>
  <c r="E72" i="38"/>
  <c r="H14" i="38"/>
  <c r="H38" i="38"/>
  <c r="H48" i="38"/>
  <c r="H14" i="36"/>
  <c r="H61" i="36"/>
  <c r="G38" i="34"/>
  <c r="H38" i="34"/>
  <c r="G21" i="33"/>
  <c r="H21" i="33" s="1"/>
  <c r="H52" i="32"/>
  <c r="H71" i="32"/>
  <c r="G71" i="32"/>
  <c r="H25" i="31"/>
  <c r="G25" i="31"/>
  <c r="H20" i="30"/>
  <c r="G20" i="30"/>
  <c r="H71" i="30"/>
  <c r="H74" i="40"/>
  <c r="G19" i="38"/>
  <c r="H19" i="38" s="1"/>
  <c r="H83" i="35"/>
  <c r="H86" i="28"/>
  <c r="H71" i="26"/>
  <c r="H53" i="45"/>
  <c r="H29" i="44"/>
  <c r="E86" i="44"/>
  <c r="H64" i="43"/>
  <c r="E75" i="43"/>
  <c r="H23" i="42"/>
  <c r="G83" i="42"/>
  <c r="H51" i="41"/>
  <c r="H25" i="40"/>
  <c r="H32" i="40"/>
  <c r="H63" i="40"/>
  <c r="H70" i="40"/>
  <c r="H30" i="39"/>
  <c r="H37" i="39"/>
  <c r="H68" i="39"/>
  <c r="H17" i="37"/>
  <c r="H41" i="37"/>
  <c r="H51" i="37"/>
  <c r="G80" i="37"/>
  <c r="E81" i="37"/>
  <c r="H80" i="37"/>
  <c r="G73" i="34"/>
  <c r="H73" i="34" s="1"/>
  <c r="H17" i="31"/>
  <c r="G21" i="30"/>
  <c r="H21" i="30" s="1"/>
  <c r="H48" i="30"/>
  <c r="H47" i="44"/>
  <c r="H41" i="44"/>
  <c r="H38" i="40"/>
  <c r="H44" i="39"/>
  <c r="E80" i="39"/>
  <c r="H80" i="39" s="1"/>
  <c r="G81" i="37"/>
  <c r="G16" i="35"/>
  <c r="H16" i="35" s="1"/>
  <c r="G36" i="35"/>
  <c r="H36" i="35" s="1"/>
  <c r="H63" i="35"/>
  <c r="G63" i="35"/>
  <c r="H81" i="26"/>
  <c r="G77" i="45"/>
  <c r="G81" i="45" s="1"/>
  <c r="H81" i="45" s="1"/>
  <c r="G12" i="43"/>
  <c r="H12" i="43" s="1"/>
  <c r="G7" i="26"/>
  <c r="H60" i="26"/>
  <c r="G66" i="26"/>
  <c r="H66" i="26" s="1"/>
  <c r="H39" i="45"/>
  <c r="G45" i="45"/>
  <c r="H45" i="45" s="1"/>
  <c r="H19" i="44"/>
  <c r="G25" i="44"/>
  <c r="H25" i="44" s="1"/>
  <c r="H51" i="43"/>
  <c r="H12" i="42"/>
  <c r="H80" i="42"/>
  <c r="H37" i="41"/>
  <c r="H16" i="40"/>
  <c r="H26" i="40"/>
  <c r="H57" i="40"/>
  <c r="H64" i="40"/>
  <c r="H79" i="40"/>
  <c r="H25" i="39"/>
  <c r="H32" i="39"/>
  <c r="H63" i="39"/>
  <c r="H69" i="39"/>
  <c r="E8" i="38"/>
  <c r="H7" i="38"/>
  <c r="H12" i="37"/>
  <c r="H36" i="37"/>
  <c r="H43" i="37"/>
  <c r="H72" i="37"/>
  <c r="G17" i="35"/>
  <c r="H17" i="35"/>
  <c r="G38" i="35"/>
  <c r="H38" i="35"/>
  <c r="G64" i="35"/>
  <c r="H64" i="35" s="1"/>
  <c r="H23" i="32"/>
  <c r="G33" i="32"/>
  <c r="H33" i="32" s="1"/>
  <c r="G7" i="30"/>
  <c r="G8" i="30" s="1"/>
  <c r="E8" i="30"/>
  <c r="H79" i="39"/>
  <c r="E83" i="26"/>
  <c r="G21" i="34"/>
  <c r="H21" i="34" s="1"/>
  <c r="H56" i="33"/>
  <c r="G56" i="33"/>
  <c r="G16" i="26"/>
  <c r="G33" i="26"/>
  <c r="H45" i="26"/>
  <c r="G53" i="26"/>
  <c r="H53" i="26" s="1"/>
  <c r="G67" i="26"/>
  <c r="H67" i="26" s="1"/>
  <c r="E73" i="45"/>
  <c r="E74" i="45" s="1"/>
  <c r="H28" i="45"/>
  <c r="G34" i="45"/>
  <c r="H34" i="45" s="1"/>
  <c r="G47" i="45"/>
  <c r="H47" i="45" s="1"/>
  <c r="G68" i="45"/>
  <c r="G14" i="44"/>
  <c r="H14" i="44" s="1"/>
  <c r="G26" i="44"/>
  <c r="H26" i="44" s="1"/>
  <c r="G43" i="44"/>
  <c r="H77" i="44"/>
  <c r="G83" i="44"/>
  <c r="H83" i="44" s="1"/>
  <c r="H38" i="43"/>
  <c r="G60" i="43"/>
  <c r="H60" i="43" s="1"/>
  <c r="G18" i="42"/>
  <c r="G35" i="42"/>
  <c r="H35" i="42" s="1"/>
  <c r="H70" i="42"/>
  <c r="G7" i="41"/>
  <c r="G8" i="41" s="1"/>
  <c r="H26" i="41"/>
  <c r="G46" i="41"/>
  <c r="H46" i="41" s="1"/>
  <c r="G66" i="41"/>
  <c r="H66" i="41" s="1"/>
  <c r="G22" i="40"/>
  <c r="H22" i="40" s="1"/>
  <c r="H50" i="40"/>
  <c r="H58" i="40"/>
  <c r="H80" i="40"/>
  <c r="H21" i="39"/>
  <c r="H26" i="39"/>
  <c r="H57" i="39"/>
  <c r="H64" i="39"/>
  <c r="H30" i="37"/>
  <c r="H38" i="37"/>
  <c r="H68" i="37"/>
  <c r="G23" i="34"/>
  <c r="H23" i="34"/>
  <c r="H39" i="26"/>
  <c r="H24" i="45"/>
  <c r="H73" i="44"/>
  <c r="H32" i="43"/>
  <c r="H64" i="42"/>
  <c r="E75" i="42"/>
  <c r="E76" i="42" s="1"/>
  <c r="H22" i="41"/>
  <c r="E75" i="40"/>
  <c r="E76" i="40" s="1"/>
  <c r="H23" i="38"/>
  <c r="H28" i="38"/>
  <c r="H60" i="38"/>
  <c r="H67" i="38"/>
  <c r="H29" i="35"/>
  <c r="H55" i="35"/>
  <c r="H56" i="34"/>
  <c r="G56" i="34"/>
  <c r="G17" i="32"/>
  <c r="H17" i="32" s="1"/>
  <c r="E75" i="32"/>
  <c r="G83" i="32"/>
  <c r="H83" i="32" s="1"/>
  <c r="H79" i="32"/>
  <c r="H18" i="45"/>
  <c r="H52" i="40"/>
  <c r="H58" i="39"/>
  <c r="G19" i="36"/>
  <c r="G78" i="36" s="1"/>
  <c r="H19" i="36"/>
  <c r="E8" i="35"/>
  <c r="G58" i="34"/>
  <c r="H58" i="34" s="1"/>
  <c r="G71" i="31"/>
  <c r="H71" i="31" s="1"/>
  <c r="H70" i="45"/>
  <c r="H13" i="26"/>
  <c r="G17" i="26"/>
  <c r="G34" i="26"/>
  <c r="H34" i="26" s="1"/>
  <c r="G47" i="26"/>
  <c r="H47" i="26" s="1"/>
  <c r="G68" i="26"/>
  <c r="H68" i="26" s="1"/>
  <c r="G29" i="45"/>
  <c r="H29" i="45" s="1"/>
  <c r="G80" i="45"/>
  <c r="H80" i="45" s="1"/>
  <c r="G27" i="44"/>
  <c r="G67" i="44"/>
  <c r="H67" i="44" s="1"/>
  <c r="G27" i="43"/>
  <c r="H27" i="43" s="1"/>
  <c r="G39" i="43"/>
  <c r="H39" i="43" s="1"/>
  <c r="G61" i="43"/>
  <c r="H61" i="43" s="1"/>
  <c r="G83" i="43"/>
  <c r="H83" i="43" s="1"/>
  <c r="G19" i="42"/>
  <c r="H19" i="42" s="1"/>
  <c r="G71" i="42"/>
  <c r="H71" i="42" s="1"/>
  <c r="G27" i="41"/>
  <c r="G48" i="41"/>
  <c r="H48" i="41" s="1"/>
  <c r="H12" i="40"/>
  <c r="G52" i="40"/>
  <c r="G22" i="39"/>
  <c r="H22" i="39" s="1"/>
  <c r="G58" i="39"/>
  <c r="G7" i="35"/>
  <c r="G8" i="35" s="1"/>
  <c r="H14" i="34"/>
  <c r="G14" i="34"/>
  <c r="G36" i="33"/>
  <c r="H36" i="33" s="1"/>
  <c r="H63" i="31"/>
  <c r="G63" i="31"/>
  <c r="E72" i="31"/>
  <c r="G18" i="45"/>
  <c r="G49" i="45"/>
  <c r="H49" i="45" s="1"/>
  <c r="H24" i="26"/>
  <c r="G28" i="26"/>
  <c r="H28" i="26" s="1"/>
  <c r="G13" i="45"/>
  <c r="H55" i="44"/>
  <c r="G61" i="44"/>
  <c r="H61" i="44" s="1"/>
  <c r="H17" i="43"/>
  <c r="G23" i="43"/>
  <c r="H23" i="43" s="1"/>
  <c r="H43" i="42"/>
  <c r="H36" i="40"/>
  <c r="H44" i="40"/>
  <c r="H73" i="40"/>
  <c r="H17" i="39"/>
  <c r="H42" i="39"/>
  <c r="H52" i="39"/>
  <c r="G24" i="38"/>
  <c r="H24" i="38" s="1"/>
  <c r="H21" i="37"/>
  <c r="H27" i="37"/>
  <c r="H56" i="37"/>
  <c r="H64" i="37"/>
  <c r="G82" i="34"/>
  <c r="E83" i="34"/>
  <c r="H82" i="34"/>
  <c r="E8" i="32"/>
  <c r="G7" i="32"/>
  <c r="G8" i="32" s="1"/>
  <c r="H28" i="36"/>
  <c r="G28" i="36"/>
  <c r="G53" i="36"/>
  <c r="H53" i="36" s="1"/>
  <c r="G76" i="36"/>
  <c r="H76" i="36" s="1"/>
  <c r="H79" i="35"/>
  <c r="G79" i="35"/>
  <c r="G83" i="35" s="1"/>
  <c r="G76" i="30"/>
  <c r="G80" i="30" s="1"/>
  <c r="E80" i="30"/>
  <c r="G30" i="35"/>
  <c r="H30" i="35" s="1"/>
  <c r="H56" i="35"/>
  <c r="G56" i="35"/>
  <c r="H63" i="32"/>
  <c r="G55" i="31"/>
  <c r="H55" i="31" s="1"/>
  <c r="H35" i="30"/>
  <c r="G35" i="30"/>
  <c r="E78" i="28"/>
  <c r="H23" i="28"/>
  <c r="H33" i="28"/>
  <c r="H43" i="28"/>
  <c r="H58" i="28"/>
  <c r="H70" i="28"/>
  <c r="E75" i="35"/>
  <c r="G12" i="35"/>
  <c r="G16" i="34"/>
  <c r="H16" i="34" s="1"/>
  <c r="H30" i="34"/>
  <c r="G30" i="34"/>
  <c r="G49" i="34"/>
  <c r="H49" i="34" s="1"/>
  <c r="H68" i="34"/>
  <c r="G68" i="34"/>
  <c r="G75" i="33"/>
  <c r="G78" i="33" s="1"/>
  <c r="H78" i="33" s="1"/>
  <c r="H20" i="31"/>
  <c r="G20" i="31"/>
  <c r="G44" i="31"/>
  <c r="H44" i="31" s="1"/>
  <c r="H76" i="31"/>
  <c r="E80" i="31"/>
  <c r="H80" i="31" s="1"/>
  <c r="G16" i="29"/>
  <c r="H16" i="29" s="1"/>
  <c r="G26" i="29"/>
  <c r="H26" i="29" s="1"/>
  <c r="H37" i="29"/>
  <c r="G37" i="29"/>
  <c r="G50" i="29"/>
  <c r="H50" i="29" s="1"/>
  <c r="G63" i="29"/>
  <c r="H63" i="29" s="1"/>
  <c r="E72" i="29"/>
  <c r="E78" i="41"/>
  <c r="H78" i="41" s="1"/>
  <c r="E83" i="40"/>
  <c r="H83" i="40" s="1"/>
  <c r="E80" i="38"/>
  <c r="H80" i="38" s="1"/>
  <c r="H79" i="37"/>
  <c r="G79" i="37"/>
  <c r="E8" i="36"/>
  <c r="H24" i="36"/>
  <c r="G24" i="36"/>
  <c r="G45" i="36"/>
  <c r="H45" i="36" s="1"/>
  <c r="H71" i="36"/>
  <c r="G71" i="36"/>
  <c r="H12" i="35"/>
  <c r="H32" i="35"/>
  <c r="H58" i="35"/>
  <c r="G7" i="34"/>
  <c r="G16" i="33"/>
  <c r="H16" i="33" s="1"/>
  <c r="H31" i="33"/>
  <c r="G31" i="33"/>
  <c r="G50" i="33"/>
  <c r="H50" i="33" s="1"/>
  <c r="H67" i="33"/>
  <c r="G67" i="33"/>
  <c r="G12" i="31"/>
  <c r="H12" i="31"/>
  <c r="H29" i="31"/>
  <c r="G36" i="31"/>
  <c r="H36" i="31" s="1"/>
  <c r="H46" i="31"/>
  <c r="G67" i="31"/>
  <c r="H67" i="31" s="1"/>
  <c r="G76" i="31"/>
  <c r="G80" i="31" s="1"/>
  <c r="G24" i="30"/>
  <c r="H24" i="30" s="1"/>
  <c r="H26" i="35"/>
  <c r="G26" i="35"/>
  <c r="H49" i="35"/>
  <c r="G49" i="35"/>
  <c r="H73" i="35"/>
  <c r="G73" i="35"/>
  <c r="G73" i="32"/>
  <c r="H73" i="32" s="1"/>
  <c r="G58" i="31"/>
  <c r="H58" i="31"/>
  <c r="H15" i="30"/>
  <c r="G15" i="30"/>
  <c r="G37" i="30"/>
  <c r="H37" i="30" s="1"/>
  <c r="H25" i="36"/>
  <c r="H47" i="36"/>
  <c r="H73" i="36"/>
  <c r="G19" i="35"/>
  <c r="H19" i="35" s="1"/>
  <c r="G40" i="35"/>
  <c r="H40" i="35" s="1"/>
  <c r="G67" i="35"/>
  <c r="H67" i="35" s="1"/>
  <c r="H25" i="34"/>
  <c r="H40" i="34"/>
  <c r="H61" i="34"/>
  <c r="G79" i="34"/>
  <c r="G83" i="34" s="1"/>
  <c r="H26" i="32"/>
  <c r="G37" i="32"/>
  <c r="H37" i="32" s="1"/>
  <c r="G13" i="31"/>
  <c r="H13" i="31" s="1"/>
  <c r="G22" i="31"/>
  <c r="H22" i="31"/>
  <c r="H37" i="31"/>
  <c r="E73" i="37"/>
  <c r="E78" i="36"/>
  <c r="G18" i="36"/>
  <c r="H18" i="36" s="1"/>
  <c r="H40" i="36"/>
  <c r="G40" i="36"/>
  <c r="G66" i="36"/>
  <c r="H66" i="36" s="1"/>
  <c r="E75" i="34"/>
  <c r="G12" i="34"/>
  <c r="H26" i="34"/>
  <c r="G26" i="34"/>
  <c r="G41" i="34"/>
  <c r="H41" i="34" s="1"/>
  <c r="G63" i="34"/>
  <c r="H63" i="34" s="1"/>
  <c r="H26" i="30"/>
  <c r="G26" i="30"/>
  <c r="G40" i="30"/>
  <c r="H40" i="30" s="1"/>
  <c r="G57" i="30"/>
  <c r="H57" i="30" s="1"/>
  <c r="H21" i="35"/>
  <c r="G21" i="35"/>
  <c r="G41" i="35"/>
  <c r="H41" i="35" s="1"/>
  <c r="G68" i="35"/>
  <c r="H68" i="35" s="1"/>
  <c r="H25" i="33"/>
  <c r="G25" i="33"/>
  <c r="G42" i="33"/>
  <c r="G70" i="33" s="1"/>
  <c r="G62" i="33"/>
  <c r="H62" i="33" s="1"/>
  <c r="H67" i="32"/>
  <c r="G67" i="32"/>
  <c r="H79" i="31"/>
  <c r="G79" i="31"/>
  <c r="G42" i="30"/>
  <c r="H42" i="30" s="1"/>
  <c r="G78" i="29"/>
  <c r="H78" i="29" s="1"/>
  <c r="H12" i="36"/>
  <c r="H41" i="36"/>
  <c r="H67" i="36"/>
  <c r="H82" i="36"/>
  <c r="G82" i="36"/>
  <c r="G86" i="36" s="1"/>
  <c r="H86" i="36" s="1"/>
  <c r="G14" i="35"/>
  <c r="H14" i="35" s="1"/>
  <c r="G35" i="35"/>
  <c r="H35" i="35" s="1"/>
  <c r="G61" i="35"/>
  <c r="H61" i="35" s="1"/>
  <c r="H82" i="35"/>
  <c r="H27" i="34"/>
  <c r="H43" i="34"/>
  <c r="H64" i="34"/>
  <c r="G29" i="32"/>
  <c r="H29" i="32" s="1"/>
  <c r="H39" i="32"/>
  <c r="G58" i="32"/>
  <c r="H58" i="32" s="1"/>
  <c r="G17" i="30"/>
  <c r="H17" i="30" s="1"/>
  <c r="H29" i="30"/>
  <c r="G29" i="30"/>
  <c r="H13" i="36"/>
  <c r="G13" i="36"/>
  <c r="H34" i="36"/>
  <c r="G34" i="36"/>
  <c r="H60" i="36"/>
  <c r="G60" i="36"/>
  <c r="H23" i="35"/>
  <c r="H43" i="35"/>
  <c r="H70" i="35"/>
  <c r="H19" i="34"/>
  <c r="H35" i="34"/>
  <c r="H55" i="34"/>
  <c r="H72" i="34"/>
  <c r="H12" i="33"/>
  <c r="E70" i="33"/>
  <c r="H16" i="32"/>
  <c r="G22" i="32"/>
  <c r="H22" i="32" s="1"/>
  <c r="H40" i="32"/>
  <c r="G50" i="32"/>
  <c r="H50" i="32" s="1"/>
  <c r="H60" i="32"/>
  <c r="G31" i="30"/>
  <c r="H31" i="30" s="1"/>
  <c r="H12" i="29"/>
  <c r="H18" i="28"/>
  <c r="G18" i="28"/>
  <c r="H77" i="31"/>
  <c r="E80" i="29"/>
  <c r="H13" i="28"/>
  <c r="G13" i="28"/>
  <c r="G24" i="28"/>
  <c r="H24" i="28" s="1"/>
  <c r="H35" i="28"/>
  <c r="G35" i="28"/>
  <c r="H45" i="28"/>
  <c r="G45" i="28"/>
  <c r="H60" i="28"/>
  <c r="G60" i="28"/>
  <c r="G71" i="28"/>
  <c r="H71" i="28" s="1"/>
  <c r="H16" i="27"/>
  <c r="G16" i="27"/>
  <c r="G26" i="27"/>
  <c r="H26" i="27" s="1"/>
  <c r="H37" i="27"/>
  <c r="G37" i="27"/>
  <c r="H49" i="27"/>
  <c r="G49" i="27"/>
  <c r="H63" i="27"/>
  <c r="G63" i="27"/>
  <c r="G73" i="27"/>
  <c r="H73" i="27" s="1"/>
  <c r="H24" i="32"/>
  <c r="H61" i="32"/>
  <c r="H15" i="31"/>
  <c r="H48" i="31"/>
  <c r="E72" i="30"/>
  <c r="H12" i="30"/>
  <c r="H22" i="30"/>
  <c r="H32" i="30"/>
  <c r="H44" i="30"/>
  <c r="H58" i="30"/>
  <c r="H69" i="30"/>
  <c r="H18" i="29"/>
  <c r="H85" i="28"/>
  <c r="H70" i="31"/>
  <c r="H20" i="32"/>
  <c r="H38" i="32"/>
  <c r="H55" i="32"/>
  <c r="H74" i="32"/>
  <c r="H7" i="31"/>
  <c r="H26" i="31"/>
  <c r="H40" i="31"/>
  <c r="H64" i="31"/>
  <c r="G70" i="31"/>
  <c r="H78" i="31"/>
  <c r="H13" i="30"/>
  <c r="G13" i="30"/>
  <c r="G23" i="30"/>
  <c r="H23" i="30" s="1"/>
  <c r="H33" i="30"/>
  <c r="G33" i="30"/>
  <c r="H46" i="30"/>
  <c r="G46" i="30"/>
  <c r="H60" i="30"/>
  <c r="G60" i="30"/>
  <c r="G70" i="30"/>
  <c r="H70" i="30" s="1"/>
  <c r="H7" i="29"/>
  <c r="H20" i="29"/>
  <c r="H29" i="29"/>
  <c r="H40" i="29"/>
  <c r="H55" i="29"/>
  <c r="H67" i="29"/>
  <c r="H79" i="27"/>
  <c r="G79" i="27"/>
  <c r="G83" i="27" s="1"/>
  <c r="H83" i="27" s="1"/>
  <c r="H15" i="32"/>
  <c r="H48" i="32"/>
  <c r="H82" i="32"/>
  <c r="E8" i="31"/>
  <c r="H35" i="31"/>
  <c r="H16" i="30"/>
  <c r="H25" i="30"/>
  <c r="H36" i="30"/>
  <c r="H50" i="30"/>
  <c r="H63" i="30"/>
  <c r="H22" i="29"/>
  <c r="G22" i="29"/>
  <c r="G31" i="29"/>
  <c r="H31" i="29" s="1"/>
  <c r="H42" i="29"/>
  <c r="G42" i="29"/>
  <c r="G57" i="29"/>
  <c r="H57" i="29" s="1"/>
  <c r="H68" i="29"/>
  <c r="G68" i="29"/>
  <c r="G28" i="28"/>
  <c r="H28" i="28" s="1"/>
  <c r="H40" i="28"/>
  <c r="G40" i="28"/>
  <c r="G53" i="28"/>
  <c r="H53" i="28" s="1"/>
  <c r="G66" i="28"/>
  <c r="H66" i="28" s="1"/>
  <c r="H76" i="28"/>
  <c r="G76" i="28"/>
  <c r="H22" i="27"/>
  <c r="G22" i="27"/>
  <c r="G31" i="27"/>
  <c r="H31" i="27" s="1"/>
  <c r="H41" i="27"/>
  <c r="G41" i="27"/>
  <c r="G56" i="27"/>
  <c r="H56" i="27" s="1"/>
  <c r="H68" i="27"/>
  <c r="G68" i="27"/>
  <c r="G8" i="28"/>
  <c r="H7" i="28"/>
  <c r="H77" i="33"/>
  <c r="H35" i="32"/>
  <c r="H72" i="32"/>
  <c r="H24" i="31"/>
  <c r="H61" i="31"/>
  <c r="G18" i="30"/>
  <c r="H18" i="30" s="1"/>
  <c r="H27" i="30"/>
  <c r="G27" i="30"/>
  <c r="H38" i="30"/>
  <c r="G38" i="30"/>
  <c r="H53" i="30"/>
  <c r="G53" i="30"/>
  <c r="G65" i="30"/>
  <c r="H65" i="30" s="1"/>
  <c r="H78" i="30"/>
  <c r="H15" i="29"/>
  <c r="H25" i="29"/>
  <c r="H36" i="29"/>
  <c r="H48" i="29"/>
  <c r="H61" i="29"/>
  <c r="H71" i="29"/>
  <c r="H82" i="28"/>
  <c r="G82" i="28"/>
  <c r="G86" i="28" s="1"/>
  <c r="H12" i="28"/>
  <c r="G48" i="30"/>
  <c r="G55" i="30"/>
  <c r="H55" i="30" s="1"/>
  <c r="G61" i="30"/>
  <c r="H61" i="30" s="1"/>
  <c r="G67" i="30"/>
  <c r="H67" i="30" s="1"/>
  <c r="G71" i="30"/>
  <c r="G77" i="30"/>
  <c r="H77" i="30" s="1"/>
  <c r="G12" i="29"/>
  <c r="G17" i="29"/>
  <c r="H17" i="29" s="1"/>
  <c r="G23" i="29"/>
  <c r="H23" i="29" s="1"/>
  <c r="G27" i="29"/>
  <c r="H27" i="29" s="1"/>
  <c r="G12" i="27"/>
  <c r="G80" i="29"/>
  <c r="G73" i="45" l="1"/>
  <c r="G82" i="45" s="1"/>
  <c r="G83" i="45" s="1"/>
  <c r="G75" i="42"/>
  <c r="G84" i="42" s="1"/>
  <c r="G85" i="42" s="1"/>
  <c r="G73" i="37"/>
  <c r="G82" i="37" s="1"/>
  <c r="G83" i="37" s="1"/>
  <c r="G72" i="30"/>
  <c r="G81" i="30" s="1"/>
  <c r="G82" i="30" s="1"/>
  <c r="E76" i="27"/>
  <c r="E79" i="28"/>
  <c r="E85" i="27"/>
  <c r="H7" i="37"/>
  <c r="E73" i="29"/>
  <c r="H8" i="27"/>
  <c r="H7" i="44"/>
  <c r="H7" i="43"/>
  <c r="H7" i="42"/>
  <c r="H7" i="41"/>
  <c r="H7" i="40"/>
  <c r="G82" i="39"/>
  <c r="H7" i="39"/>
  <c r="G79" i="33"/>
  <c r="G80" i="33" s="1"/>
  <c r="G71" i="33"/>
  <c r="G87" i="36"/>
  <c r="G88" i="36" s="1"/>
  <c r="G79" i="36"/>
  <c r="H42" i="33"/>
  <c r="E79" i="36"/>
  <c r="H8" i="36"/>
  <c r="H76" i="30"/>
  <c r="E76" i="32"/>
  <c r="H8" i="32"/>
  <c r="E73" i="38"/>
  <c r="H8" i="38"/>
  <c r="G86" i="44"/>
  <c r="G73" i="39"/>
  <c r="H77" i="45"/>
  <c r="H18" i="42"/>
  <c r="G75" i="26"/>
  <c r="G84" i="26" s="1"/>
  <c r="H78" i="44"/>
  <c r="E79" i="44"/>
  <c r="E87" i="44"/>
  <c r="H7" i="32"/>
  <c r="E84" i="43"/>
  <c r="E76" i="43"/>
  <c r="G72" i="38"/>
  <c r="H72" i="38" s="1"/>
  <c r="H8" i="31"/>
  <c r="E73" i="31"/>
  <c r="G8" i="34"/>
  <c r="H7" i="34"/>
  <c r="G75" i="35"/>
  <c r="G84" i="35" s="1"/>
  <c r="G85" i="35" s="1"/>
  <c r="E84" i="32"/>
  <c r="H83" i="26"/>
  <c r="H72" i="39"/>
  <c r="E81" i="39"/>
  <c r="E73" i="39"/>
  <c r="G87" i="44"/>
  <c r="G88" i="44" s="1"/>
  <c r="G75" i="27"/>
  <c r="H12" i="27"/>
  <c r="E84" i="35"/>
  <c r="E85" i="35" s="1"/>
  <c r="H83" i="34"/>
  <c r="E84" i="40"/>
  <c r="H86" i="44"/>
  <c r="H12" i="39"/>
  <c r="H80" i="29"/>
  <c r="G72" i="29"/>
  <c r="H72" i="29" s="1"/>
  <c r="H8" i="28"/>
  <c r="G72" i="31"/>
  <c r="H72" i="31" s="1"/>
  <c r="H75" i="33"/>
  <c r="H13" i="45"/>
  <c r="H8" i="30"/>
  <c r="E73" i="30"/>
  <c r="E79" i="33"/>
  <c r="H70" i="33"/>
  <c r="E71" i="33"/>
  <c r="E87" i="36"/>
  <c r="E88" i="36" s="1"/>
  <c r="H78" i="36"/>
  <c r="G75" i="32"/>
  <c r="G84" i="32" s="1"/>
  <c r="G85" i="32" s="1"/>
  <c r="E81" i="31"/>
  <c r="E82" i="31" s="1"/>
  <c r="H8" i="41"/>
  <c r="E82" i="37"/>
  <c r="E74" i="37"/>
  <c r="H79" i="34"/>
  <c r="E84" i="42"/>
  <c r="H7" i="30"/>
  <c r="H81" i="37"/>
  <c r="H7" i="45"/>
  <c r="E84" i="26"/>
  <c r="G70" i="41"/>
  <c r="G71" i="41" s="1"/>
  <c r="H71" i="41" s="1"/>
  <c r="E79" i="41"/>
  <c r="G79" i="44"/>
  <c r="E81" i="30"/>
  <c r="G78" i="28"/>
  <c r="G87" i="28" s="1"/>
  <c r="G88" i="28" s="1"/>
  <c r="E81" i="38"/>
  <c r="E81" i="29"/>
  <c r="H12" i="34"/>
  <c r="G75" i="34"/>
  <c r="G84" i="34" s="1"/>
  <c r="E87" i="28"/>
  <c r="H7" i="35"/>
  <c r="G8" i="26"/>
  <c r="H7" i="26"/>
  <c r="E84" i="34"/>
  <c r="H80" i="30"/>
  <c r="H8" i="35"/>
  <c r="E76" i="35"/>
  <c r="E82" i="45"/>
  <c r="E76" i="34"/>
  <c r="G75" i="43"/>
  <c r="H75" i="43" s="1"/>
  <c r="G75" i="40"/>
  <c r="H12" i="44"/>
  <c r="G74" i="45" l="1"/>
  <c r="H74" i="45" s="1"/>
  <c r="H73" i="45"/>
  <c r="H75" i="42"/>
  <c r="G76" i="42"/>
  <c r="H76" i="42" s="1"/>
  <c r="H73" i="37"/>
  <c r="G74" i="37"/>
  <c r="H74" i="37" s="1"/>
  <c r="H75" i="34"/>
  <c r="H84" i="35"/>
  <c r="H84" i="32"/>
  <c r="G76" i="32"/>
  <c r="H76" i="32" s="1"/>
  <c r="H81" i="30"/>
  <c r="G73" i="30"/>
  <c r="H73" i="30" s="1"/>
  <c r="H72" i="30"/>
  <c r="H75" i="26"/>
  <c r="H73" i="39"/>
  <c r="H71" i="33"/>
  <c r="H88" i="36"/>
  <c r="H84" i="34"/>
  <c r="E85" i="34"/>
  <c r="G84" i="40"/>
  <c r="G85" i="40" s="1"/>
  <c r="G76" i="40"/>
  <c r="H76" i="40" s="1"/>
  <c r="E82" i="30"/>
  <c r="H82" i="30" s="1"/>
  <c r="H81" i="39"/>
  <c r="E82" i="39"/>
  <c r="H82" i="39" s="1"/>
  <c r="G81" i="38"/>
  <c r="G82" i="38" s="1"/>
  <c r="G73" i="38"/>
  <c r="H73" i="38" s="1"/>
  <c r="H79" i="36"/>
  <c r="G76" i="26"/>
  <c r="H76" i="26" s="1"/>
  <c r="G85" i="26"/>
  <c r="H8" i="26"/>
  <c r="H82" i="45"/>
  <c r="E83" i="45"/>
  <c r="H83" i="45" s="1"/>
  <c r="H75" i="40"/>
  <c r="H75" i="32"/>
  <c r="E85" i="43"/>
  <c r="E82" i="38"/>
  <c r="H87" i="28"/>
  <c r="E88" i="28"/>
  <c r="H88" i="28" s="1"/>
  <c r="H82" i="37"/>
  <c r="E83" i="37"/>
  <c r="H83" i="37" s="1"/>
  <c r="H78" i="28"/>
  <c r="E80" i="41"/>
  <c r="H87" i="44"/>
  <c r="E88" i="44"/>
  <c r="H88" i="44" s="1"/>
  <c r="G76" i="35"/>
  <c r="H76" i="35" s="1"/>
  <c r="G81" i="31"/>
  <c r="G82" i="31" s="1"/>
  <c r="H82" i="31" s="1"/>
  <c r="G73" i="31"/>
  <c r="H73" i="31" s="1"/>
  <c r="E85" i="40"/>
  <c r="G79" i="41"/>
  <c r="G80" i="41" s="1"/>
  <c r="H70" i="41"/>
  <c r="G79" i="28"/>
  <c r="H79" i="28" s="1"/>
  <c r="H79" i="44"/>
  <c r="H79" i="33"/>
  <c r="E80" i="33"/>
  <c r="H80" i="33" s="1"/>
  <c r="G84" i="43"/>
  <c r="G85" i="43" s="1"/>
  <c r="G76" i="43"/>
  <c r="H76" i="43" s="1"/>
  <c r="H85" i="35"/>
  <c r="H84" i="26"/>
  <c r="E85" i="26"/>
  <c r="H87" i="36"/>
  <c r="H75" i="35"/>
  <c r="G76" i="34"/>
  <c r="H76" i="34" s="1"/>
  <c r="G85" i="34"/>
  <c r="H8" i="34"/>
  <c r="H84" i="42"/>
  <c r="E85" i="42"/>
  <c r="H85" i="42" s="1"/>
  <c r="E82" i="29"/>
  <c r="G81" i="29"/>
  <c r="G82" i="29" s="1"/>
  <c r="G73" i="29"/>
  <c r="H73" i="29" s="1"/>
  <c r="G84" i="27"/>
  <c r="G76" i="27"/>
  <c r="H76" i="27" s="1"/>
  <c r="H75" i="27"/>
  <c r="E85" i="32"/>
  <c r="H85" i="32" s="1"/>
  <c r="H84" i="40" l="1"/>
  <c r="H79" i="41"/>
  <c r="H81" i="31"/>
  <c r="H81" i="29"/>
  <c r="H80" i="41"/>
  <c r="H82" i="38"/>
  <c r="H85" i="34"/>
  <c r="H82" i="29"/>
  <c r="H85" i="40"/>
  <c r="H85" i="43"/>
  <c r="H84" i="43"/>
  <c r="G85" i="27"/>
  <c r="H85" i="27" s="1"/>
  <c r="H84" i="27"/>
  <c r="H81" i="38"/>
  <c r="H85" i="26"/>
  <c r="G90" i="17"/>
  <c r="H90" i="17" s="1"/>
  <c r="E90" i="17"/>
  <c r="G89" i="17"/>
  <c r="H89" i="17" s="1"/>
  <c r="E89" i="17"/>
  <c r="E88" i="17"/>
  <c r="G88" i="17" s="1"/>
  <c r="H88" i="17" s="1"/>
  <c r="G87" i="17"/>
  <c r="G91" i="17" s="1"/>
  <c r="E87" i="17"/>
  <c r="H87" i="17" s="1"/>
  <c r="E82" i="17"/>
  <c r="G82" i="17" s="1"/>
  <c r="H82" i="17" s="1"/>
  <c r="G81" i="17"/>
  <c r="E81" i="17"/>
  <c r="H81" i="17" s="1"/>
  <c r="G80" i="17"/>
  <c r="H80" i="17" s="1"/>
  <c r="E80" i="17"/>
  <c r="G79" i="17"/>
  <c r="H79" i="17" s="1"/>
  <c r="E79" i="17"/>
  <c r="H78" i="17"/>
  <c r="E78" i="17"/>
  <c r="G78" i="17" s="1"/>
  <c r="G76" i="17"/>
  <c r="E76" i="17"/>
  <c r="H76" i="17" s="1"/>
  <c r="H75" i="17"/>
  <c r="G75" i="17"/>
  <c r="E75" i="17"/>
  <c r="G74" i="17"/>
  <c r="H74" i="17" s="1"/>
  <c r="E74" i="17"/>
  <c r="E72" i="17"/>
  <c r="G72" i="17" s="1"/>
  <c r="H72" i="17" s="1"/>
  <c r="G71" i="17"/>
  <c r="E71" i="17"/>
  <c r="H71" i="17" s="1"/>
  <c r="G70" i="17"/>
  <c r="H70" i="17" s="1"/>
  <c r="E70" i="17"/>
  <c r="G68" i="17"/>
  <c r="H68" i="17" s="1"/>
  <c r="E68" i="17"/>
  <c r="E67" i="17"/>
  <c r="G67" i="17" s="1"/>
  <c r="H67" i="17" s="1"/>
  <c r="G65" i="17"/>
  <c r="E65" i="17"/>
  <c r="H65" i="17" s="1"/>
  <c r="G64" i="17"/>
  <c r="H64" i="17" s="1"/>
  <c r="E64" i="17"/>
  <c r="G62" i="17"/>
  <c r="H62" i="17" s="1"/>
  <c r="E62" i="17"/>
  <c r="E60" i="17"/>
  <c r="G60" i="17" s="1"/>
  <c r="H60" i="17" s="1"/>
  <c r="G58" i="17"/>
  <c r="E58" i="17"/>
  <c r="H58" i="17" s="1"/>
  <c r="H56" i="17"/>
  <c r="G56" i="17"/>
  <c r="E56" i="17"/>
  <c r="G54" i="17"/>
  <c r="H54" i="17" s="1"/>
  <c r="E54" i="17"/>
  <c r="H52" i="17"/>
  <c r="E52" i="17"/>
  <c r="G52" i="17" s="1"/>
  <c r="G50" i="17"/>
  <c r="E50" i="17"/>
  <c r="H50" i="17" s="1"/>
  <c r="H48" i="17"/>
  <c r="G48" i="17"/>
  <c r="E48" i="17"/>
  <c r="G46" i="17"/>
  <c r="H46" i="17" s="1"/>
  <c r="E46" i="17"/>
  <c r="E44" i="17"/>
  <c r="G44" i="17" s="1"/>
  <c r="H44" i="17" s="1"/>
  <c r="G43" i="17"/>
  <c r="E43" i="17"/>
  <c r="H43" i="17" s="1"/>
  <c r="H42" i="17"/>
  <c r="G42" i="17"/>
  <c r="E42" i="17"/>
  <c r="G41" i="17"/>
  <c r="H41" i="17" s="1"/>
  <c r="E41" i="17"/>
  <c r="E40" i="17"/>
  <c r="G40" i="17" s="1"/>
  <c r="H40" i="17" s="1"/>
  <c r="G39" i="17"/>
  <c r="E39" i="17"/>
  <c r="H39" i="17" s="1"/>
  <c r="H38" i="17"/>
  <c r="G38" i="17"/>
  <c r="E38" i="17"/>
  <c r="G37" i="17"/>
  <c r="H37" i="17" s="1"/>
  <c r="E37" i="17"/>
  <c r="E36" i="17"/>
  <c r="G36" i="17" s="1"/>
  <c r="H36" i="17" s="1"/>
  <c r="G35" i="17"/>
  <c r="E35" i="17"/>
  <c r="H35" i="17" s="1"/>
  <c r="H33" i="17"/>
  <c r="G33" i="17"/>
  <c r="E33" i="17"/>
  <c r="G32" i="17"/>
  <c r="H32" i="17" s="1"/>
  <c r="E32" i="17"/>
  <c r="H31" i="17"/>
  <c r="E31" i="17"/>
  <c r="G31" i="17" s="1"/>
  <c r="G30" i="17"/>
  <c r="E30" i="17"/>
  <c r="H30" i="17" s="1"/>
  <c r="H29" i="17"/>
  <c r="G29" i="17"/>
  <c r="E29" i="17"/>
  <c r="G28" i="17"/>
  <c r="H28" i="17" s="1"/>
  <c r="E28" i="17"/>
  <c r="E27" i="17"/>
  <c r="G27" i="17" s="1"/>
  <c r="H27" i="17" s="1"/>
  <c r="G25" i="17"/>
  <c r="E25" i="17"/>
  <c r="H25" i="17" s="1"/>
  <c r="H23" i="17"/>
  <c r="G23" i="17"/>
  <c r="E23" i="17"/>
  <c r="G22" i="17"/>
  <c r="H22" i="17" s="1"/>
  <c r="E22" i="17"/>
  <c r="E20" i="17"/>
  <c r="G20" i="17" s="1"/>
  <c r="H20" i="17" s="1"/>
  <c r="G18" i="17"/>
  <c r="E18" i="17"/>
  <c r="H18" i="17" s="1"/>
  <c r="G17" i="17"/>
  <c r="H17" i="17" s="1"/>
  <c r="E17" i="17"/>
  <c r="G16" i="17"/>
  <c r="H16" i="17" s="1"/>
  <c r="E16" i="17"/>
  <c r="E14" i="17"/>
  <c r="G14" i="17" s="1"/>
  <c r="G13" i="17"/>
  <c r="E13" i="17"/>
  <c r="E8" i="17"/>
  <c r="G8" i="17" s="1"/>
  <c r="H8" i="17" s="1"/>
  <c r="E7" i="17"/>
  <c r="G7" i="17" s="1"/>
  <c r="H86" i="18"/>
  <c r="E86" i="18"/>
  <c r="G86" i="18" s="1"/>
  <c r="G85" i="18"/>
  <c r="E85" i="18"/>
  <c r="H85" i="18" s="1"/>
  <c r="G84" i="18"/>
  <c r="H84" i="18" s="1"/>
  <c r="E84" i="18"/>
  <c r="G83" i="18"/>
  <c r="E83" i="18"/>
  <c r="E87" i="18" s="1"/>
  <c r="G78" i="18"/>
  <c r="H78" i="18" s="1"/>
  <c r="E78" i="18"/>
  <c r="G77" i="18"/>
  <c r="H77" i="18" s="1"/>
  <c r="E77" i="18"/>
  <c r="H76" i="18"/>
  <c r="E76" i="18"/>
  <c r="G76" i="18" s="1"/>
  <c r="G75" i="18"/>
  <c r="E75" i="18"/>
  <c r="H75" i="18" s="1"/>
  <c r="H74" i="18"/>
  <c r="G74" i="18"/>
  <c r="E74" i="18"/>
  <c r="G72" i="18"/>
  <c r="H72" i="18" s="1"/>
  <c r="E72" i="18"/>
  <c r="H71" i="18"/>
  <c r="E71" i="18"/>
  <c r="G71" i="18" s="1"/>
  <c r="G70" i="18"/>
  <c r="E70" i="18"/>
  <c r="H70" i="18" s="1"/>
  <c r="G68" i="18"/>
  <c r="H68" i="18" s="1"/>
  <c r="E68" i="18"/>
  <c r="G67" i="18"/>
  <c r="H67" i="18" s="1"/>
  <c r="E67" i="18"/>
  <c r="H66" i="18"/>
  <c r="E66" i="18"/>
  <c r="G66" i="18" s="1"/>
  <c r="G64" i="18"/>
  <c r="E64" i="18"/>
  <c r="H64" i="18" s="1"/>
  <c r="G62" i="18"/>
  <c r="H62" i="18" s="1"/>
  <c r="E62" i="18"/>
  <c r="G61" i="18"/>
  <c r="H61" i="18" s="1"/>
  <c r="E61" i="18"/>
  <c r="H59" i="18"/>
  <c r="E59" i="18"/>
  <c r="G59" i="18" s="1"/>
  <c r="G57" i="18"/>
  <c r="E57" i="18"/>
  <c r="G55" i="18"/>
  <c r="H55" i="18" s="1"/>
  <c r="E55" i="18"/>
  <c r="G53" i="18"/>
  <c r="H53" i="18" s="1"/>
  <c r="E53" i="18"/>
  <c r="H51" i="18"/>
  <c r="E51" i="18"/>
  <c r="G51" i="18" s="1"/>
  <c r="G49" i="18"/>
  <c r="E49" i="18"/>
  <c r="H49" i="18" s="1"/>
  <c r="H47" i="18"/>
  <c r="G47" i="18"/>
  <c r="E47" i="18"/>
  <c r="G45" i="18"/>
  <c r="H45" i="18" s="1"/>
  <c r="E45" i="18"/>
  <c r="H43" i="18"/>
  <c r="E43" i="18"/>
  <c r="G43" i="18" s="1"/>
  <c r="G42" i="18"/>
  <c r="E42" i="18"/>
  <c r="H42" i="18" s="1"/>
  <c r="G41" i="18"/>
  <c r="H41" i="18" s="1"/>
  <c r="E41" i="18"/>
  <c r="G40" i="18"/>
  <c r="H40" i="18" s="1"/>
  <c r="E40" i="18"/>
  <c r="H39" i="18"/>
  <c r="E39" i="18"/>
  <c r="G39" i="18" s="1"/>
  <c r="G38" i="18"/>
  <c r="E38" i="18"/>
  <c r="H38" i="18" s="1"/>
  <c r="G37" i="18"/>
  <c r="H37" i="18" s="1"/>
  <c r="E37" i="18"/>
  <c r="G36" i="18"/>
  <c r="H36" i="18" s="1"/>
  <c r="E36" i="18"/>
  <c r="E35" i="18"/>
  <c r="G35" i="18" s="1"/>
  <c r="H35" i="18" s="1"/>
  <c r="G33" i="18"/>
  <c r="E33" i="18"/>
  <c r="H32" i="18"/>
  <c r="G32" i="18"/>
  <c r="E32" i="18"/>
  <c r="G31" i="18"/>
  <c r="H31" i="18" s="1"/>
  <c r="E31" i="18"/>
  <c r="H30" i="18"/>
  <c r="E30" i="18"/>
  <c r="G30" i="18" s="1"/>
  <c r="G29" i="18"/>
  <c r="E29" i="18"/>
  <c r="H29" i="18" s="1"/>
  <c r="H28" i="18"/>
  <c r="G28" i="18"/>
  <c r="E28" i="18"/>
  <c r="G27" i="18"/>
  <c r="H27" i="18" s="1"/>
  <c r="E27" i="18"/>
  <c r="H25" i="18"/>
  <c r="E25" i="18"/>
  <c r="G25" i="18" s="1"/>
  <c r="G23" i="18"/>
  <c r="E23" i="18"/>
  <c r="H23" i="18" s="1"/>
  <c r="G22" i="18"/>
  <c r="H22" i="18" s="1"/>
  <c r="E22" i="18"/>
  <c r="E20" i="18"/>
  <c r="G20" i="18" s="1"/>
  <c r="H20" i="18" s="1"/>
  <c r="H18" i="18"/>
  <c r="E18" i="18"/>
  <c r="G18" i="18" s="1"/>
  <c r="G17" i="18"/>
  <c r="E17" i="18"/>
  <c r="H17" i="18" s="1"/>
  <c r="G16" i="18"/>
  <c r="H16" i="18" s="1"/>
  <c r="E16" i="18"/>
  <c r="G14" i="18"/>
  <c r="H14" i="18" s="1"/>
  <c r="E14" i="18"/>
  <c r="H13" i="18"/>
  <c r="E13" i="18"/>
  <c r="G13" i="18" s="1"/>
  <c r="E8" i="18"/>
  <c r="E7" i="18"/>
  <c r="G7" i="18" s="1"/>
  <c r="G81" i="19"/>
  <c r="H81" i="19" s="1"/>
  <c r="E81" i="19"/>
  <c r="E80" i="19"/>
  <c r="G80" i="19" s="1"/>
  <c r="H80" i="19" s="1"/>
  <c r="G79" i="19"/>
  <c r="E79" i="19"/>
  <c r="H79" i="19" s="1"/>
  <c r="H74" i="19"/>
  <c r="E74" i="19"/>
  <c r="G74" i="19" s="1"/>
  <c r="G73" i="19"/>
  <c r="E73" i="19"/>
  <c r="H72" i="19"/>
  <c r="G72" i="19"/>
  <c r="E72" i="19"/>
  <c r="G71" i="19"/>
  <c r="H71" i="19" s="1"/>
  <c r="E71" i="19"/>
  <c r="E69" i="19"/>
  <c r="G69" i="19" s="1"/>
  <c r="H69" i="19" s="1"/>
  <c r="G68" i="19"/>
  <c r="E68" i="19"/>
  <c r="G66" i="19"/>
  <c r="H66" i="19" s="1"/>
  <c r="E66" i="19"/>
  <c r="G65" i="19"/>
  <c r="H65" i="19" s="1"/>
  <c r="E65" i="19"/>
  <c r="H64" i="19"/>
  <c r="E64" i="19"/>
  <c r="G64" i="19" s="1"/>
  <c r="G62" i="19"/>
  <c r="E62" i="19"/>
  <c r="H62" i="19" s="1"/>
  <c r="H61" i="19"/>
  <c r="G61" i="19"/>
  <c r="E61" i="19"/>
  <c r="H59" i="19"/>
  <c r="G59" i="19"/>
  <c r="E59" i="19"/>
  <c r="H57" i="19"/>
  <c r="E57" i="19"/>
  <c r="G57" i="19" s="1"/>
  <c r="G55" i="19"/>
  <c r="E55" i="19"/>
  <c r="G53" i="19"/>
  <c r="H53" i="19" s="1"/>
  <c r="E53" i="19"/>
  <c r="G51" i="19"/>
  <c r="H51" i="19" s="1"/>
  <c r="E51" i="19"/>
  <c r="H49" i="19"/>
  <c r="E49" i="19"/>
  <c r="G49" i="19" s="1"/>
  <c r="G47" i="19"/>
  <c r="E47" i="19"/>
  <c r="H45" i="19"/>
  <c r="G45" i="19"/>
  <c r="E45" i="19"/>
  <c r="H43" i="19"/>
  <c r="G43" i="19"/>
  <c r="E43" i="19"/>
  <c r="H42" i="19"/>
  <c r="E42" i="19"/>
  <c r="G42" i="19" s="1"/>
  <c r="G41" i="19"/>
  <c r="E41" i="19"/>
  <c r="H40" i="19"/>
  <c r="G40" i="19"/>
  <c r="E40" i="19"/>
  <c r="H39" i="19"/>
  <c r="G39" i="19"/>
  <c r="E39" i="19"/>
  <c r="H38" i="19"/>
  <c r="E38" i="19"/>
  <c r="G38" i="19" s="1"/>
  <c r="G37" i="19"/>
  <c r="E37" i="19"/>
  <c r="H36" i="19"/>
  <c r="G36" i="19"/>
  <c r="E36" i="19"/>
  <c r="G35" i="19"/>
  <c r="H35" i="19" s="1"/>
  <c r="E35" i="19"/>
  <c r="E33" i="19"/>
  <c r="G33" i="19" s="1"/>
  <c r="H33" i="19" s="1"/>
  <c r="G32" i="19"/>
  <c r="E32" i="19"/>
  <c r="G31" i="19"/>
  <c r="H31" i="19" s="1"/>
  <c r="E31" i="19"/>
  <c r="G30" i="19"/>
  <c r="H30" i="19" s="1"/>
  <c r="E30" i="19"/>
  <c r="H29" i="19"/>
  <c r="E29" i="19"/>
  <c r="G29" i="19" s="1"/>
  <c r="G28" i="19"/>
  <c r="E28" i="19"/>
  <c r="H28" i="19" s="1"/>
  <c r="H27" i="19"/>
  <c r="G27" i="19"/>
  <c r="E27" i="19"/>
  <c r="H25" i="19"/>
  <c r="G25" i="19"/>
  <c r="E25" i="19"/>
  <c r="H23" i="19"/>
  <c r="E23" i="19"/>
  <c r="G23" i="19" s="1"/>
  <c r="G22" i="19"/>
  <c r="E22" i="19"/>
  <c r="E20" i="19"/>
  <c r="G20" i="19" s="1"/>
  <c r="H20" i="19" s="1"/>
  <c r="G18" i="19"/>
  <c r="H18" i="19" s="1"/>
  <c r="E18" i="19"/>
  <c r="H17" i="19"/>
  <c r="E17" i="19"/>
  <c r="G17" i="19" s="1"/>
  <c r="G16" i="19"/>
  <c r="E16" i="19"/>
  <c r="H14" i="19"/>
  <c r="G14" i="19"/>
  <c r="E14" i="19"/>
  <c r="H13" i="19"/>
  <c r="G13" i="19"/>
  <c r="E13" i="19"/>
  <c r="E8" i="19"/>
  <c r="G8" i="19" s="1"/>
  <c r="E7" i="19"/>
  <c r="E82" i="20"/>
  <c r="G81" i="20"/>
  <c r="E81" i="20"/>
  <c r="H80" i="20"/>
  <c r="G80" i="20"/>
  <c r="E80" i="20"/>
  <c r="E79" i="20"/>
  <c r="G79" i="20" s="1"/>
  <c r="H79" i="20" s="1"/>
  <c r="H74" i="20"/>
  <c r="G74" i="20"/>
  <c r="E74" i="20"/>
  <c r="H73" i="20"/>
  <c r="E73" i="20"/>
  <c r="G73" i="20" s="1"/>
  <c r="G72" i="20"/>
  <c r="E72" i="20"/>
  <c r="H72" i="20" s="1"/>
  <c r="G71" i="20"/>
  <c r="H71" i="20" s="1"/>
  <c r="E71" i="20"/>
  <c r="G69" i="20"/>
  <c r="H69" i="20" s="1"/>
  <c r="E69" i="20"/>
  <c r="E68" i="20"/>
  <c r="G68" i="20" s="1"/>
  <c r="H68" i="20" s="1"/>
  <c r="G66" i="20"/>
  <c r="E66" i="20"/>
  <c r="G65" i="20"/>
  <c r="H65" i="20" s="1"/>
  <c r="E65" i="20"/>
  <c r="H64" i="20"/>
  <c r="G64" i="20"/>
  <c r="E64" i="20"/>
  <c r="H62" i="20"/>
  <c r="E62" i="20"/>
  <c r="G62" i="20" s="1"/>
  <c r="G61" i="20"/>
  <c r="E61" i="20"/>
  <c r="H61" i="20" s="1"/>
  <c r="H59" i="20"/>
  <c r="G59" i="20"/>
  <c r="E59" i="20"/>
  <c r="H57" i="20"/>
  <c r="G57" i="20"/>
  <c r="E57" i="20"/>
  <c r="H55" i="20"/>
  <c r="E55" i="20"/>
  <c r="G55" i="20" s="1"/>
  <c r="G53" i="20"/>
  <c r="E53" i="20"/>
  <c r="G51" i="20"/>
  <c r="H51" i="20" s="1"/>
  <c r="E51" i="20"/>
  <c r="H49" i="20"/>
  <c r="G49" i="20"/>
  <c r="E49" i="20"/>
  <c r="E47" i="20"/>
  <c r="G47" i="20" s="1"/>
  <c r="H47" i="20" s="1"/>
  <c r="G45" i="20"/>
  <c r="E45" i="20"/>
  <c r="H43" i="20"/>
  <c r="G43" i="20"/>
  <c r="E43" i="20"/>
  <c r="G42" i="20"/>
  <c r="H42" i="20" s="1"/>
  <c r="E42" i="20"/>
  <c r="E41" i="20"/>
  <c r="G41" i="20" s="1"/>
  <c r="H41" i="20" s="1"/>
  <c r="E40" i="20"/>
  <c r="H39" i="20"/>
  <c r="G39" i="20"/>
  <c r="E39" i="20"/>
  <c r="H38" i="20"/>
  <c r="G38" i="20"/>
  <c r="E38" i="20"/>
  <c r="H37" i="20"/>
  <c r="E37" i="20"/>
  <c r="G37" i="20" s="1"/>
  <c r="E36" i="20"/>
  <c r="G35" i="20"/>
  <c r="H35" i="20" s="1"/>
  <c r="E35" i="20"/>
  <c r="G33" i="20"/>
  <c r="H33" i="20" s="1"/>
  <c r="E33" i="20"/>
  <c r="E32" i="20"/>
  <c r="G31" i="20"/>
  <c r="E31" i="20"/>
  <c r="G30" i="20"/>
  <c r="H30" i="20" s="1"/>
  <c r="E30" i="20"/>
  <c r="H29" i="20"/>
  <c r="G29" i="20"/>
  <c r="E29" i="20"/>
  <c r="H28" i="20"/>
  <c r="E28" i="20"/>
  <c r="G28" i="20" s="1"/>
  <c r="E27" i="20"/>
  <c r="H25" i="20"/>
  <c r="G25" i="20"/>
  <c r="E25" i="20"/>
  <c r="E23" i="20"/>
  <c r="E22" i="20"/>
  <c r="G22" i="20" s="1"/>
  <c r="H22" i="20" s="1"/>
  <c r="E20" i="20"/>
  <c r="G20" i="20" s="1"/>
  <c r="E18" i="20"/>
  <c r="E17" i="20"/>
  <c r="G17" i="20" s="1"/>
  <c r="H17" i="20" s="1"/>
  <c r="E16" i="20"/>
  <c r="G16" i="20" s="1"/>
  <c r="E14" i="20"/>
  <c r="H13" i="20"/>
  <c r="G13" i="20"/>
  <c r="E13" i="20"/>
  <c r="E8" i="20"/>
  <c r="G8" i="20" s="1"/>
  <c r="E7" i="20"/>
  <c r="E72" i="21"/>
  <c r="G71" i="21"/>
  <c r="E71" i="21"/>
  <c r="H71" i="21" s="1"/>
  <c r="G70" i="21"/>
  <c r="E70" i="21"/>
  <c r="H70" i="21" s="1"/>
  <c r="G65" i="21"/>
  <c r="H65" i="21" s="1"/>
  <c r="E65" i="21"/>
  <c r="E64" i="21"/>
  <c r="G64" i="21" s="1"/>
  <c r="H64" i="21" s="1"/>
  <c r="H63" i="21"/>
  <c r="E63" i="21"/>
  <c r="G63" i="21" s="1"/>
  <c r="E62" i="21"/>
  <c r="H60" i="21"/>
  <c r="G60" i="21"/>
  <c r="E60" i="21"/>
  <c r="E59" i="21"/>
  <c r="E57" i="21"/>
  <c r="G57" i="21" s="1"/>
  <c r="G56" i="21"/>
  <c r="E56" i="21"/>
  <c r="E55" i="21"/>
  <c r="E53" i="21"/>
  <c r="G53" i="21" s="1"/>
  <c r="E52" i="21"/>
  <c r="G52" i="21" s="1"/>
  <c r="E50" i="21"/>
  <c r="H48" i="21"/>
  <c r="G48" i="21"/>
  <c r="E48" i="21"/>
  <c r="G46" i="21"/>
  <c r="H46" i="21" s="1"/>
  <c r="E46" i="21"/>
  <c r="E44" i="21"/>
  <c r="G44" i="21" s="1"/>
  <c r="E42" i="21"/>
  <c r="E40" i="21"/>
  <c r="E38" i="21"/>
  <c r="H36" i="21"/>
  <c r="E36" i="21"/>
  <c r="G36" i="21" s="1"/>
  <c r="E34" i="21"/>
  <c r="G33" i="21"/>
  <c r="E33" i="21"/>
  <c r="H33" i="21" s="1"/>
  <c r="G32" i="21"/>
  <c r="E32" i="21"/>
  <c r="H32" i="21" s="1"/>
  <c r="E31" i="21"/>
  <c r="G29" i="21"/>
  <c r="E29" i="21"/>
  <c r="G28" i="21"/>
  <c r="H28" i="21" s="1"/>
  <c r="E28" i="21"/>
  <c r="E27" i="21"/>
  <c r="G27" i="21" s="1"/>
  <c r="H27" i="21" s="1"/>
  <c r="H26" i="21"/>
  <c r="E26" i="21"/>
  <c r="G26" i="21" s="1"/>
  <c r="E25" i="21"/>
  <c r="H24" i="21"/>
  <c r="G24" i="21"/>
  <c r="E24" i="21"/>
  <c r="E22" i="21"/>
  <c r="E20" i="21"/>
  <c r="G20" i="21" s="1"/>
  <c r="G19" i="21"/>
  <c r="E19" i="21"/>
  <c r="E17" i="21"/>
  <c r="E15" i="21"/>
  <c r="G15" i="21" s="1"/>
  <c r="E14" i="21"/>
  <c r="G14" i="21" s="1"/>
  <c r="E13" i="21"/>
  <c r="E8" i="21"/>
  <c r="G8" i="21" s="1"/>
  <c r="H8" i="21" s="1"/>
  <c r="E7" i="21"/>
  <c r="G7" i="21" s="1"/>
  <c r="E73" i="22"/>
  <c r="H72" i="22"/>
  <c r="E72" i="22"/>
  <c r="G72" i="22" s="1"/>
  <c r="E71" i="22"/>
  <c r="G70" i="22"/>
  <c r="E70" i="22"/>
  <c r="H70" i="22" s="1"/>
  <c r="G65" i="22"/>
  <c r="E65" i="22"/>
  <c r="G64" i="22"/>
  <c r="E64" i="22"/>
  <c r="H64" i="22" s="1"/>
  <c r="E63" i="22"/>
  <c r="G63" i="22" s="1"/>
  <c r="H63" i="22" s="1"/>
  <c r="H62" i="22"/>
  <c r="E62" i="22"/>
  <c r="G62" i="22" s="1"/>
  <c r="E60" i="22"/>
  <c r="H59" i="22"/>
  <c r="G59" i="22"/>
  <c r="E59" i="22"/>
  <c r="E57" i="22"/>
  <c r="E56" i="22"/>
  <c r="G56" i="22" s="1"/>
  <c r="G55" i="22"/>
  <c r="E55" i="22"/>
  <c r="E53" i="22"/>
  <c r="E52" i="22"/>
  <c r="G52" i="22" s="1"/>
  <c r="E50" i="22"/>
  <c r="G50" i="22" s="1"/>
  <c r="E48" i="22"/>
  <c r="H46" i="22"/>
  <c r="G46" i="22"/>
  <c r="E46" i="22"/>
  <c r="G44" i="22"/>
  <c r="H44" i="22" s="1"/>
  <c r="E44" i="22"/>
  <c r="E42" i="22"/>
  <c r="G42" i="22" s="1"/>
  <c r="E40" i="22"/>
  <c r="E38" i="22"/>
  <c r="E36" i="22"/>
  <c r="H34" i="22"/>
  <c r="E34" i="22"/>
  <c r="G34" i="22" s="1"/>
  <c r="E33" i="22"/>
  <c r="G32" i="22"/>
  <c r="E32" i="22"/>
  <c r="H32" i="22" s="1"/>
  <c r="G31" i="22"/>
  <c r="E31" i="22"/>
  <c r="H31" i="22" s="1"/>
  <c r="E29" i="22"/>
  <c r="G28" i="22"/>
  <c r="E28" i="22"/>
  <c r="G27" i="22"/>
  <c r="E27" i="22"/>
  <c r="H27" i="22" s="1"/>
  <c r="E26" i="22"/>
  <c r="G26" i="22" s="1"/>
  <c r="H26" i="22" s="1"/>
  <c r="H25" i="22"/>
  <c r="E25" i="22"/>
  <c r="G25" i="22" s="1"/>
  <c r="E24" i="22"/>
  <c r="H22" i="22"/>
  <c r="G22" i="22"/>
  <c r="E22" i="22"/>
  <c r="E20" i="22"/>
  <c r="E19" i="22"/>
  <c r="G19" i="22" s="1"/>
  <c r="E17" i="22"/>
  <c r="G17" i="22" s="1"/>
  <c r="G15" i="22"/>
  <c r="E15" i="22"/>
  <c r="E14" i="22"/>
  <c r="G14" i="22" s="1"/>
  <c r="E13" i="22"/>
  <c r="G13" i="22" s="1"/>
  <c r="E8" i="22"/>
  <c r="E7" i="22"/>
  <c r="G7" i="22" s="1"/>
  <c r="E72" i="23"/>
  <c r="H71" i="23"/>
  <c r="E71" i="23"/>
  <c r="G71" i="23" s="1"/>
  <c r="E70" i="23"/>
  <c r="E65" i="23"/>
  <c r="G64" i="23"/>
  <c r="E64" i="23"/>
  <c r="G63" i="23"/>
  <c r="E63" i="23"/>
  <c r="H63" i="23" s="1"/>
  <c r="E62" i="23"/>
  <c r="G62" i="23" s="1"/>
  <c r="H62" i="23" s="1"/>
  <c r="H60" i="23"/>
  <c r="E60" i="23"/>
  <c r="G60" i="23" s="1"/>
  <c r="E59" i="23"/>
  <c r="H57" i="23"/>
  <c r="G57" i="23"/>
  <c r="E57" i="23"/>
  <c r="E56" i="23"/>
  <c r="E55" i="23"/>
  <c r="E53" i="23"/>
  <c r="H52" i="23"/>
  <c r="G52" i="23"/>
  <c r="E52" i="23"/>
  <c r="E50" i="23"/>
  <c r="E48" i="23"/>
  <c r="E46" i="23"/>
  <c r="H44" i="23"/>
  <c r="G44" i="23"/>
  <c r="E44" i="23"/>
  <c r="E42" i="23"/>
  <c r="E40" i="23"/>
  <c r="E38" i="23"/>
  <c r="H36" i="23"/>
  <c r="G36" i="23"/>
  <c r="E36" i="23"/>
  <c r="E34" i="23"/>
  <c r="E33" i="23"/>
  <c r="E32" i="23"/>
  <c r="H31" i="23"/>
  <c r="G31" i="23"/>
  <c r="E31" i="23"/>
  <c r="E29" i="23"/>
  <c r="E28" i="23"/>
  <c r="E27" i="23"/>
  <c r="H26" i="23"/>
  <c r="G26" i="23"/>
  <c r="E26" i="23"/>
  <c r="E25" i="23"/>
  <c r="E24" i="23"/>
  <c r="E22" i="23"/>
  <c r="H20" i="23"/>
  <c r="G20" i="23"/>
  <c r="E20" i="23"/>
  <c r="E19" i="23"/>
  <c r="E17" i="23"/>
  <c r="E15" i="23"/>
  <c r="H14" i="23"/>
  <c r="G14" i="23"/>
  <c r="E14" i="23"/>
  <c r="E13" i="23"/>
  <c r="E8" i="23"/>
  <c r="E7" i="23"/>
  <c r="G7" i="23" s="1"/>
  <c r="E73" i="24"/>
  <c r="H72" i="24"/>
  <c r="G72" i="24"/>
  <c r="E72" i="24"/>
  <c r="E71" i="24"/>
  <c r="E70" i="24"/>
  <c r="E65" i="24"/>
  <c r="E64" i="24"/>
  <c r="E63" i="24"/>
  <c r="H62" i="24"/>
  <c r="G62" i="24"/>
  <c r="E62" i="24"/>
  <c r="E60" i="24"/>
  <c r="E59" i="24"/>
  <c r="E57" i="24"/>
  <c r="H56" i="24"/>
  <c r="G56" i="24"/>
  <c r="E56" i="24"/>
  <c r="E55" i="24"/>
  <c r="E53" i="24"/>
  <c r="E52" i="24"/>
  <c r="H50" i="24"/>
  <c r="G50" i="24"/>
  <c r="E50" i="24"/>
  <c r="E48" i="24"/>
  <c r="E46" i="24"/>
  <c r="E44" i="24"/>
  <c r="H42" i="24"/>
  <c r="G42" i="24"/>
  <c r="E42" i="24"/>
  <c r="E40" i="24"/>
  <c r="E38" i="24"/>
  <c r="E36" i="24"/>
  <c r="H34" i="24"/>
  <c r="G34" i="24"/>
  <c r="E34" i="24"/>
  <c r="E33" i="24"/>
  <c r="E32" i="24"/>
  <c r="E31" i="24"/>
  <c r="H29" i="24"/>
  <c r="G29" i="24"/>
  <c r="E29" i="24"/>
  <c r="E28" i="24"/>
  <c r="E27" i="24"/>
  <c r="E26" i="24"/>
  <c r="H25" i="24"/>
  <c r="G25" i="24"/>
  <c r="E25" i="24"/>
  <c r="E24" i="24"/>
  <c r="E22" i="24"/>
  <c r="E20" i="24"/>
  <c r="H19" i="24"/>
  <c r="G19" i="24"/>
  <c r="E19" i="24"/>
  <c r="E17" i="24"/>
  <c r="E15" i="24"/>
  <c r="E14" i="24"/>
  <c r="E13" i="24"/>
  <c r="E8" i="24"/>
  <c r="E7" i="24"/>
  <c r="E77" i="25"/>
  <c r="E76" i="25"/>
  <c r="G76" i="25" s="1"/>
  <c r="H76" i="25" s="1"/>
  <c r="E75" i="25"/>
  <c r="E74" i="25"/>
  <c r="E69" i="25"/>
  <c r="E68" i="25"/>
  <c r="E67" i="25"/>
  <c r="E66" i="25"/>
  <c r="G66" i="25" s="1"/>
  <c r="H66" i="25" s="1"/>
  <c r="E65" i="25"/>
  <c r="E63" i="25"/>
  <c r="E62" i="25"/>
  <c r="E61" i="25"/>
  <c r="G61" i="25" s="1"/>
  <c r="H61" i="25" s="1"/>
  <c r="E59" i="25"/>
  <c r="E58" i="25"/>
  <c r="E57" i="25"/>
  <c r="H55" i="25"/>
  <c r="E55" i="25"/>
  <c r="G55" i="25" s="1"/>
  <c r="E53" i="25"/>
  <c r="E52" i="25"/>
  <c r="E50" i="25"/>
  <c r="E48" i="25"/>
  <c r="G48" i="25" s="1"/>
  <c r="H48" i="25" s="1"/>
  <c r="E46" i="25"/>
  <c r="E44" i="25"/>
  <c r="E42" i="25"/>
  <c r="H40" i="25"/>
  <c r="E40" i="25"/>
  <c r="G40" i="25" s="1"/>
  <c r="E38" i="25"/>
  <c r="E36" i="25"/>
  <c r="E34" i="25"/>
  <c r="E33" i="25"/>
  <c r="G33" i="25" s="1"/>
  <c r="H33" i="25" s="1"/>
  <c r="E32" i="25"/>
  <c r="E31" i="25"/>
  <c r="E29" i="25"/>
  <c r="E28" i="25"/>
  <c r="G28" i="25" s="1"/>
  <c r="H28" i="25" s="1"/>
  <c r="E27" i="25"/>
  <c r="E26" i="25"/>
  <c r="E25" i="25"/>
  <c r="H24" i="25"/>
  <c r="E24" i="25"/>
  <c r="G24" i="25" s="1"/>
  <c r="E22" i="25"/>
  <c r="E20" i="25"/>
  <c r="E19" i="25"/>
  <c r="E17" i="25"/>
  <c r="G17" i="25" s="1"/>
  <c r="E15" i="25"/>
  <c r="E14" i="25"/>
  <c r="E13" i="25"/>
  <c r="E8" i="25"/>
  <c r="E7" i="25"/>
  <c r="E81" i="73"/>
  <c r="E80" i="73"/>
  <c r="E79" i="73"/>
  <c r="G79" i="73" s="1"/>
  <c r="E74" i="73"/>
  <c r="H73" i="73"/>
  <c r="E73" i="73"/>
  <c r="G73" i="73" s="1"/>
  <c r="E72" i="73"/>
  <c r="E71" i="73"/>
  <c r="E69" i="73"/>
  <c r="E68" i="73"/>
  <c r="G68" i="73" s="1"/>
  <c r="H68" i="73" s="1"/>
  <c r="E66" i="73"/>
  <c r="E65" i="73"/>
  <c r="E64" i="73"/>
  <c r="E62" i="73"/>
  <c r="G62" i="73" s="1"/>
  <c r="H62" i="73" s="1"/>
  <c r="E61" i="73"/>
  <c r="E59" i="73"/>
  <c r="E57" i="73"/>
  <c r="E55" i="73"/>
  <c r="G55" i="73" s="1"/>
  <c r="H55" i="73" s="1"/>
  <c r="E53" i="73"/>
  <c r="E51" i="73"/>
  <c r="E49" i="73"/>
  <c r="E47" i="73"/>
  <c r="G47" i="73" s="1"/>
  <c r="H47" i="73" s="1"/>
  <c r="E45" i="73"/>
  <c r="E43" i="73"/>
  <c r="E42" i="73"/>
  <c r="E41" i="73"/>
  <c r="G41" i="73" s="1"/>
  <c r="E40" i="73"/>
  <c r="E39" i="73"/>
  <c r="E38" i="73"/>
  <c r="H37" i="73"/>
  <c r="E37" i="73"/>
  <c r="G37" i="73" s="1"/>
  <c r="E36" i="73"/>
  <c r="E35" i="73"/>
  <c r="E33" i="73"/>
  <c r="H32" i="73"/>
  <c r="E32" i="73"/>
  <c r="G32" i="73" s="1"/>
  <c r="E31" i="73"/>
  <c r="E30" i="73"/>
  <c r="E29" i="73"/>
  <c r="H28" i="73"/>
  <c r="E28" i="73"/>
  <c r="G28" i="73" s="1"/>
  <c r="E27" i="73"/>
  <c r="E25" i="73"/>
  <c r="E23" i="73"/>
  <c r="E22" i="73"/>
  <c r="E20" i="73"/>
  <c r="E18" i="73"/>
  <c r="E17" i="73"/>
  <c r="E16" i="73"/>
  <c r="G16" i="73" s="1"/>
  <c r="E14" i="73"/>
  <c r="E13" i="73"/>
  <c r="E8" i="73"/>
  <c r="G8" i="73" s="1"/>
  <c r="E7" i="73"/>
  <c r="E89" i="74"/>
  <c r="E88" i="74"/>
  <c r="E87" i="74"/>
  <c r="E86" i="74"/>
  <c r="E81" i="74"/>
  <c r="E80" i="74"/>
  <c r="G80" i="74" s="1"/>
  <c r="E79" i="74"/>
  <c r="E78" i="74"/>
  <c r="E77" i="74"/>
  <c r="E75" i="74"/>
  <c r="G75" i="74" s="1"/>
  <c r="E74" i="74"/>
  <c r="E73" i="74"/>
  <c r="G71" i="74"/>
  <c r="H71" i="74" s="1"/>
  <c r="E71" i="74"/>
  <c r="E70" i="74"/>
  <c r="E69" i="74"/>
  <c r="E67" i="74"/>
  <c r="H66" i="74"/>
  <c r="G66" i="74"/>
  <c r="E66" i="74"/>
  <c r="E64" i="74"/>
  <c r="E63" i="74"/>
  <c r="E61" i="74"/>
  <c r="G59" i="74"/>
  <c r="H59" i="74" s="1"/>
  <c r="E59" i="74"/>
  <c r="E57" i="74"/>
  <c r="E55" i="74"/>
  <c r="E53" i="74"/>
  <c r="H51" i="74"/>
  <c r="G51" i="74"/>
  <c r="E51" i="74"/>
  <c r="E49" i="74"/>
  <c r="E47" i="74"/>
  <c r="E45" i="74"/>
  <c r="G43" i="74"/>
  <c r="H43" i="74" s="1"/>
  <c r="E43" i="74"/>
  <c r="E42" i="74"/>
  <c r="E41" i="74"/>
  <c r="E40" i="74"/>
  <c r="H39" i="74"/>
  <c r="G39" i="74"/>
  <c r="E39" i="74"/>
  <c r="E38" i="74"/>
  <c r="E37" i="74"/>
  <c r="E36" i="74"/>
  <c r="G35" i="74"/>
  <c r="H35" i="74" s="1"/>
  <c r="E35" i="74"/>
  <c r="E33" i="74"/>
  <c r="E32" i="74"/>
  <c r="E31" i="74"/>
  <c r="H30" i="74"/>
  <c r="G30" i="74"/>
  <c r="E30" i="74"/>
  <c r="E29" i="74"/>
  <c r="E28" i="74"/>
  <c r="E27" i="74"/>
  <c r="G25" i="74"/>
  <c r="H25" i="74" s="1"/>
  <c r="E25" i="74"/>
  <c r="E23" i="74"/>
  <c r="E22" i="74"/>
  <c r="E20" i="74"/>
  <c r="H18" i="74"/>
  <c r="G18" i="74"/>
  <c r="E18" i="74"/>
  <c r="E17" i="74"/>
  <c r="E16" i="74"/>
  <c r="E14" i="74"/>
  <c r="G13" i="74"/>
  <c r="H13" i="74" s="1"/>
  <c r="E13" i="74"/>
  <c r="E8" i="74"/>
  <c r="E7" i="74"/>
  <c r="E86" i="75"/>
  <c r="G85" i="75"/>
  <c r="H85" i="75" s="1"/>
  <c r="E85" i="75"/>
  <c r="E84" i="75"/>
  <c r="E83" i="75"/>
  <c r="E78" i="75"/>
  <c r="E77" i="75"/>
  <c r="E76" i="75"/>
  <c r="G75" i="75"/>
  <c r="H75" i="75" s="1"/>
  <c r="E75" i="75"/>
  <c r="E74" i="75"/>
  <c r="E72" i="75"/>
  <c r="E71" i="75"/>
  <c r="H70" i="75"/>
  <c r="G70" i="75"/>
  <c r="E70" i="75"/>
  <c r="E68" i="75"/>
  <c r="E67" i="75"/>
  <c r="E66" i="75"/>
  <c r="G64" i="75"/>
  <c r="H64" i="75" s="1"/>
  <c r="E64" i="75"/>
  <c r="E62" i="75"/>
  <c r="E61" i="75"/>
  <c r="E59" i="75"/>
  <c r="H57" i="75"/>
  <c r="G57" i="75"/>
  <c r="E57" i="75"/>
  <c r="E55" i="75"/>
  <c r="E53" i="75"/>
  <c r="E51" i="75"/>
  <c r="G49" i="75"/>
  <c r="H49" i="75" s="1"/>
  <c r="E49" i="75"/>
  <c r="E47" i="75"/>
  <c r="E45" i="75"/>
  <c r="E43" i="75"/>
  <c r="H42" i="75"/>
  <c r="G42" i="75"/>
  <c r="E42" i="75"/>
  <c r="E41" i="75"/>
  <c r="E40" i="75"/>
  <c r="E39" i="75"/>
  <c r="G38" i="75"/>
  <c r="H38" i="75" s="1"/>
  <c r="E38" i="75"/>
  <c r="E37" i="75"/>
  <c r="E36" i="75"/>
  <c r="E35" i="75"/>
  <c r="H33" i="75"/>
  <c r="G33" i="75"/>
  <c r="E33" i="75"/>
  <c r="E32" i="75"/>
  <c r="E31" i="75"/>
  <c r="E30" i="75"/>
  <c r="G29" i="75"/>
  <c r="H29" i="75" s="1"/>
  <c r="E29" i="75"/>
  <c r="E28" i="75"/>
  <c r="E27" i="75"/>
  <c r="E25" i="75"/>
  <c r="H23" i="75"/>
  <c r="G23" i="75"/>
  <c r="E23" i="75"/>
  <c r="E22" i="75"/>
  <c r="E20" i="75"/>
  <c r="E18" i="75"/>
  <c r="G17" i="75"/>
  <c r="H17" i="75" s="1"/>
  <c r="E17" i="75"/>
  <c r="E16" i="75"/>
  <c r="E14" i="75"/>
  <c r="E13" i="75"/>
  <c r="E8" i="75"/>
  <c r="E7" i="75"/>
  <c r="E81" i="76"/>
  <c r="E80" i="76"/>
  <c r="E82" i="76" s="1"/>
  <c r="G79" i="76"/>
  <c r="E79" i="76"/>
  <c r="E74" i="76"/>
  <c r="H73" i="76"/>
  <c r="G73" i="76"/>
  <c r="E73" i="76"/>
  <c r="E72" i="76"/>
  <c r="E71" i="76"/>
  <c r="E69" i="76"/>
  <c r="H68" i="76"/>
  <c r="G68" i="76"/>
  <c r="E68" i="76"/>
  <c r="E66" i="76"/>
  <c r="E65" i="76"/>
  <c r="E64" i="76"/>
  <c r="H62" i="76"/>
  <c r="G62" i="76"/>
  <c r="E62" i="76"/>
  <c r="E61" i="76"/>
  <c r="E59" i="76"/>
  <c r="E57" i="76"/>
  <c r="H55" i="76"/>
  <c r="G55" i="76"/>
  <c r="E55" i="76"/>
  <c r="E53" i="76"/>
  <c r="E51" i="76"/>
  <c r="E49" i="76"/>
  <c r="H47" i="76"/>
  <c r="G47" i="76"/>
  <c r="E47" i="76"/>
  <c r="E45" i="76"/>
  <c r="E43" i="76"/>
  <c r="E42" i="76"/>
  <c r="H41" i="76"/>
  <c r="G41" i="76"/>
  <c r="E41" i="76"/>
  <c r="E40" i="76"/>
  <c r="E39" i="76"/>
  <c r="E38" i="76"/>
  <c r="H37" i="76"/>
  <c r="G37" i="76"/>
  <c r="E37" i="76"/>
  <c r="E36" i="76"/>
  <c r="E35" i="76"/>
  <c r="E33" i="76"/>
  <c r="H32" i="76"/>
  <c r="G32" i="76"/>
  <c r="E32" i="76"/>
  <c r="E31" i="76"/>
  <c r="E30" i="76"/>
  <c r="E29" i="76"/>
  <c r="H28" i="76"/>
  <c r="G28" i="76"/>
  <c r="E28" i="76"/>
  <c r="E27" i="76"/>
  <c r="E25" i="76"/>
  <c r="E23" i="76"/>
  <c r="H22" i="76"/>
  <c r="G22" i="76"/>
  <c r="E22" i="76"/>
  <c r="E20" i="76"/>
  <c r="E18" i="76"/>
  <c r="E17" i="76"/>
  <c r="H16" i="76"/>
  <c r="G16" i="76"/>
  <c r="E16" i="76"/>
  <c r="E14" i="76"/>
  <c r="E13" i="76"/>
  <c r="E8" i="76"/>
  <c r="E7" i="76"/>
  <c r="E81" i="77"/>
  <c r="E80" i="77"/>
  <c r="E79" i="77"/>
  <c r="E74" i="77"/>
  <c r="E73" i="77"/>
  <c r="H72" i="77"/>
  <c r="G72" i="77"/>
  <c r="E72" i="77"/>
  <c r="E71" i="77"/>
  <c r="E69" i="77"/>
  <c r="E68" i="77"/>
  <c r="E66" i="77"/>
  <c r="E65" i="77"/>
  <c r="E64" i="77"/>
  <c r="E62" i="77"/>
  <c r="G61" i="77"/>
  <c r="H61" i="77" s="1"/>
  <c r="E61" i="77"/>
  <c r="E59" i="77"/>
  <c r="E57" i="77"/>
  <c r="E55" i="77"/>
  <c r="E53" i="77"/>
  <c r="E51" i="77"/>
  <c r="E49" i="77"/>
  <c r="E47" i="77"/>
  <c r="G45" i="77"/>
  <c r="H45" i="77" s="1"/>
  <c r="E45" i="77"/>
  <c r="E43" i="77"/>
  <c r="E42" i="77"/>
  <c r="E41" i="77"/>
  <c r="E40" i="77"/>
  <c r="E39" i="77"/>
  <c r="E38" i="77"/>
  <c r="E37" i="77"/>
  <c r="G36" i="77"/>
  <c r="H36" i="77" s="1"/>
  <c r="E36" i="77"/>
  <c r="E35" i="77"/>
  <c r="E33" i="77"/>
  <c r="E32" i="77"/>
  <c r="E31" i="77"/>
  <c r="E30" i="77"/>
  <c r="E29" i="77"/>
  <c r="E28" i="77"/>
  <c r="H27" i="77"/>
  <c r="G27" i="77"/>
  <c r="E27" i="77"/>
  <c r="E25" i="77"/>
  <c r="E23" i="77"/>
  <c r="E22" i="77"/>
  <c r="E20" i="77"/>
  <c r="E18" i="77"/>
  <c r="E17" i="77"/>
  <c r="E16" i="77"/>
  <c r="G14" i="77"/>
  <c r="H14" i="77" s="1"/>
  <c r="E14" i="77"/>
  <c r="E13" i="77"/>
  <c r="E8" i="77"/>
  <c r="E7" i="77"/>
  <c r="E73" i="78"/>
  <c r="H72" i="78"/>
  <c r="G72" i="78"/>
  <c r="E72" i="78"/>
  <c r="E71" i="78"/>
  <c r="E70" i="78"/>
  <c r="E65" i="78"/>
  <c r="E64" i="78"/>
  <c r="E63" i="78"/>
  <c r="G62" i="78"/>
  <c r="H62" i="78" s="1"/>
  <c r="E62" i="78"/>
  <c r="E60" i="78"/>
  <c r="E59" i="78"/>
  <c r="E57" i="78"/>
  <c r="E56" i="78"/>
  <c r="E55" i="78"/>
  <c r="E53" i="78"/>
  <c r="E52" i="78"/>
  <c r="H50" i="78"/>
  <c r="G50" i="78"/>
  <c r="E50" i="78"/>
  <c r="E48" i="78"/>
  <c r="E46" i="78"/>
  <c r="E44" i="78"/>
  <c r="E42" i="78"/>
  <c r="E40" i="78"/>
  <c r="E38" i="78"/>
  <c r="E36" i="78"/>
  <c r="G34" i="78"/>
  <c r="H34" i="78" s="1"/>
  <c r="E34" i="78"/>
  <c r="E33" i="78"/>
  <c r="E32" i="78"/>
  <c r="E31" i="78"/>
  <c r="E29" i="78"/>
  <c r="E28" i="78"/>
  <c r="E27" i="78"/>
  <c r="E26" i="78"/>
  <c r="H25" i="78"/>
  <c r="G25" i="78"/>
  <c r="E25" i="78"/>
  <c r="E24" i="78"/>
  <c r="E22" i="78"/>
  <c r="E20" i="78"/>
  <c r="E19" i="78"/>
  <c r="E17" i="78"/>
  <c r="E15" i="78"/>
  <c r="G14" i="78"/>
  <c r="E14" i="78"/>
  <c r="E13" i="78"/>
  <c r="E8" i="78"/>
  <c r="G8" i="78" s="1"/>
  <c r="E7" i="78"/>
  <c r="E72" i="79"/>
  <c r="H71" i="79"/>
  <c r="G71" i="79"/>
  <c r="E71" i="79"/>
  <c r="E70" i="79"/>
  <c r="H65" i="79"/>
  <c r="G65" i="79"/>
  <c r="E65" i="79"/>
  <c r="E64" i="79"/>
  <c r="G63" i="79"/>
  <c r="E63" i="79"/>
  <c r="H63" i="79" s="1"/>
  <c r="E62" i="79"/>
  <c r="H60" i="79"/>
  <c r="G60" i="79"/>
  <c r="E60" i="79"/>
  <c r="E59" i="79"/>
  <c r="G57" i="79"/>
  <c r="E57" i="79"/>
  <c r="E56" i="79"/>
  <c r="G56" i="79" s="1"/>
  <c r="H55" i="79"/>
  <c r="G55" i="79"/>
  <c r="E55" i="79"/>
  <c r="E53" i="79"/>
  <c r="G52" i="79"/>
  <c r="E52" i="79"/>
  <c r="E50" i="79"/>
  <c r="H48" i="79"/>
  <c r="G48" i="79"/>
  <c r="E48" i="79"/>
  <c r="E46" i="79"/>
  <c r="G44" i="79"/>
  <c r="E44" i="79"/>
  <c r="H44" i="79" s="1"/>
  <c r="E42" i="79"/>
  <c r="H40" i="79"/>
  <c r="G40" i="79"/>
  <c r="E40" i="79"/>
  <c r="E38" i="79"/>
  <c r="G36" i="79"/>
  <c r="E36" i="79"/>
  <c r="E34" i="79"/>
  <c r="G34" i="79" s="1"/>
  <c r="H33" i="79"/>
  <c r="G33" i="79"/>
  <c r="E33" i="79"/>
  <c r="E32" i="79"/>
  <c r="G31" i="79"/>
  <c r="E31" i="79"/>
  <c r="E29" i="79"/>
  <c r="H28" i="79"/>
  <c r="G28" i="79"/>
  <c r="E28" i="79"/>
  <c r="E27" i="79"/>
  <c r="G26" i="79"/>
  <c r="E26" i="79"/>
  <c r="H26" i="79" s="1"/>
  <c r="E25" i="79"/>
  <c r="H24" i="79"/>
  <c r="G24" i="79"/>
  <c r="E24" i="79"/>
  <c r="E22" i="79"/>
  <c r="G20" i="79"/>
  <c r="E20" i="79"/>
  <c r="E19" i="79"/>
  <c r="G19" i="79" s="1"/>
  <c r="E17" i="79"/>
  <c r="E15" i="79"/>
  <c r="G14" i="79"/>
  <c r="E14" i="79"/>
  <c r="E13" i="79"/>
  <c r="E8" i="79"/>
  <c r="E7" i="79"/>
  <c r="G7" i="79" s="1"/>
  <c r="G72" i="80"/>
  <c r="E72" i="80"/>
  <c r="H72" i="80" s="1"/>
  <c r="G71" i="80"/>
  <c r="E71" i="80"/>
  <c r="H70" i="80"/>
  <c r="G70" i="80"/>
  <c r="G73" i="80" s="1"/>
  <c r="E70" i="80"/>
  <c r="E65" i="80"/>
  <c r="H64" i="80"/>
  <c r="G64" i="80"/>
  <c r="E64" i="80"/>
  <c r="E63" i="80"/>
  <c r="G62" i="80"/>
  <c r="E62" i="80"/>
  <c r="E60" i="80"/>
  <c r="H59" i="80"/>
  <c r="G59" i="80"/>
  <c r="E59" i="80"/>
  <c r="E57" i="80"/>
  <c r="G56" i="80"/>
  <c r="E56" i="80"/>
  <c r="E55" i="80"/>
  <c r="H53" i="80"/>
  <c r="G53" i="80"/>
  <c r="E53" i="80"/>
  <c r="E52" i="80"/>
  <c r="G50" i="80"/>
  <c r="E50" i="80"/>
  <c r="E48" i="80"/>
  <c r="H46" i="80"/>
  <c r="G46" i="80"/>
  <c r="E46" i="80"/>
  <c r="E44" i="80"/>
  <c r="G42" i="80"/>
  <c r="E42" i="80"/>
  <c r="E40" i="80"/>
  <c r="H38" i="80"/>
  <c r="G38" i="80"/>
  <c r="E38" i="80"/>
  <c r="E36" i="80"/>
  <c r="G34" i="80"/>
  <c r="E34" i="80"/>
  <c r="E33" i="80"/>
  <c r="H32" i="80"/>
  <c r="G32" i="80"/>
  <c r="E32" i="80"/>
  <c r="E31" i="80"/>
  <c r="G29" i="80"/>
  <c r="E29" i="80"/>
  <c r="E28" i="80"/>
  <c r="H27" i="80"/>
  <c r="G27" i="80"/>
  <c r="E27" i="80"/>
  <c r="E26" i="80"/>
  <c r="G25" i="80"/>
  <c r="E25" i="80"/>
  <c r="E24" i="80"/>
  <c r="H22" i="80"/>
  <c r="G22" i="80"/>
  <c r="E22" i="80"/>
  <c r="E20" i="80"/>
  <c r="G19" i="80"/>
  <c r="E19" i="80"/>
  <c r="E17" i="80"/>
  <c r="H15" i="80"/>
  <c r="G15" i="80"/>
  <c r="E15" i="80"/>
  <c r="E14" i="80"/>
  <c r="G13" i="80"/>
  <c r="E13" i="80"/>
  <c r="E8" i="80"/>
  <c r="E7" i="80"/>
  <c r="E72" i="81"/>
  <c r="G71" i="81"/>
  <c r="E71" i="81"/>
  <c r="H71" i="81" s="1"/>
  <c r="E70" i="81"/>
  <c r="G70" i="81" s="1"/>
  <c r="G65" i="81"/>
  <c r="E65" i="81"/>
  <c r="H65" i="81" s="1"/>
  <c r="G64" i="81"/>
  <c r="E64" i="81"/>
  <c r="H63" i="81"/>
  <c r="G63" i="81"/>
  <c r="E63" i="81"/>
  <c r="E62" i="81"/>
  <c r="G60" i="81"/>
  <c r="E60" i="81"/>
  <c r="H60" i="81" s="1"/>
  <c r="G59" i="81"/>
  <c r="E59" i="81"/>
  <c r="H57" i="81"/>
  <c r="G57" i="81"/>
  <c r="E57" i="81"/>
  <c r="E56" i="81"/>
  <c r="G55" i="81"/>
  <c r="E55" i="81"/>
  <c r="H55" i="81" s="1"/>
  <c r="G53" i="81"/>
  <c r="E53" i="81"/>
  <c r="H52" i="81"/>
  <c r="G52" i="81"/>
  <c r="E52" i="81"/>
  <c r="E50" i="81"/>
  <c r="G48" i="81"/>
  <c r="E48" i="81"/>
  <c r="H48" i="81" s="1"/>
  <c r="G46" i="81"/>
  <c r="E46" i="81"/>
  <c r="H44" i="81"/>
  <c r="G44" i="81"/>
  <c r="E44" i="81"/>
  <c r="E42" i="81"/>
  <c r="G40" i="81"/>
  <c r="E40" i="81"/>
  <c r="H40" i="81" s="1"/>
  <c r="G38" i="81"/>
  <c r="E38" i="81"/>
  <c r="H36" i="81"/>
  <c r="G36" i="81"/>
  <c r="E36" i="81"/>
  <c r="E34" i="81"/>
  <c r="G33" i="81"/>
  <c r="E33" i="81"/>
  <c r="H33" i="81" s="1"/>
  <c r="G32" i="81"/>
  <c r="E32" i="81"/>
  <c r="H31" i="81"/>
  <c r="G31" i="81"/>
  <c r="E31" i="81"/>
  <c r="E29" i="81"/>
  <c r="G28" i="81"/>
  <c r="E28" i="81"/>
  <c r="H28" i="81" s="1"/>
  <c r="G27" i="81"/>
  <c r="E27" i="81"/>
  <c r="H26" i="81"/>
  <c r="G26" i="81"/>
  <c r="E26" i="81"/>
  <c r="E25" i="81"/>
  <c r="G24" i="81"/>
  <c r="E24" i="81"/>
  <c r="H24" i="81" s="1"/>
  <c r="G22" i="81"/>
  <c r="E22" i="81"/>
  <c r="H20" i="81"/>
  <c r="G20" i="81"/>
  <c r="E20" i="81"/>
  <c r="E19" i="81"/>
  <c r="E17" i="81"/>
  <c r="G15" i="81"/>
  <c r="E15" i="81"/>
  <c r="H14" i="81"/>
  <c r="G14" i="81"/>
  <c r="E14" i="81"/>
  <c r="E13" i="81"/>
  <c r="E8" i="81"/>
  <c r="G8" i="81" s="1"/>
  <c r="E7" i="81"/>
  <c r="E78" i="82"/>
  <c r="H77" i="82"/>
  <c r="G77" i="82"/>
  <c r="E77" i="82"/>
  <c r="E76" i="82"/>
  <c r="G75" i="82"/>
  <c r="E75" i="82"/>
  <c r="E74" i="82"/>
  <c r="G69" i="82"/>
  <c r="E69" i="82"/>
  <c r="H69" i="82" s="1"/>
  <c r="G68" i="82"/>
  <c r="E68" i="82"/>
  <c r="H67" i="82"/>
  <c r="G67" i="82"/>
  <c r="E67" i="82"/>
  <c r="E66" i="82"/>
  <c r="G65" i="82"/>
  <c r="E65" i="82"/>
  <c r="H65" i="82" s="1"/>
  <c r="G63" i="82"/>
  <c r="E63" i="82"/>
  <c r="H62" i="82"/>
  <c r="G62" i="82"/>
  <c r="E62" i="82"/>
  <c r="E61" i="82"/>
  <c r="G59" i="82"/>
  <c r="E59" i="82"/>
  <c r="H59" i="82" s="1"/>
  <c r="G58" i="82"/>
  <c r="E58" i="82"/>
  <c r="G57" i="82"/>
  <c r="H57" i="82" s="1"/>
  <c r="E57" i="82"/>
  <c r="E55" i="82"/>
  <c r="G53" i="82"/>
  <c r="E53" i="82"/>
  <c r="H53" i="82" s="1"/>
  <c r="G52" i="82"/>
  <c r="E52" i="82"/>
  <c r="G50" i="82"/>
  <c r="H50" i="82" s="1"/>
  <c r="E50" i="82"/>
  <c r="E48" i="82"/>
  <c r="G46" i="82"/>
  <c r="E46" i="82"/>
  <c r="H46" i="82" s="1"/>
  <c r="G44" i="82"/>
  <c r="E44" i="82"/>
  <c r="G42" i="82"/>
  <c r="H42" i="82" s="1"/>
  <c r="E42" i="82"/>
  <c r="E40" i="82"/>
  <c r="G38" i="82"/>
  <c r="E38" i="82"/>
  <c r="H38" i="82" s="1"/>
  <c r="G36" i="82"/>
  <c r="E36" i="82"/>
  <c r="G34" i="82"/>
  <c r="H34" i="82" s="1"/>
  <c r="E34" i="82"/>
  <c r="E33" i="82"/>
  <c r="G32" i="82"/>
  <c r="E32" i="82"/>
  <c r="H32" i="82" s="1"/>
  <c r="G31" i="82"/>
  <c r="E31" i="82"/>
  <c r="G29" i="82"/>
  <c r="H29" i="82" s="1"/>
  <c r="E29" i="82"/>
  <c r="E28" i="82"/>
  <c r="G27" i="82"/>
  <c r="E27" i="82"/>
  <c r="H27" i="82" s="1"/>
  <c r="G26" i="82"/>
  <c r="E26" i="82"/>
  <c r="G25" i="82"/>
  <c r="H25" i="82" s="1"/>
  <c r="E25" i="82"/>
  <c r="E24" i="82"/>
  <c r="E22" i="82"/>
  <c r="E20" i="82"/>
  <c r="G19" i="82"/>
  <c r="E19" i="82"/>
  <c r="H19" i="82" s="1"/>
  <c r="E17" i="82"/>
  <c r="E15" i="82"/>
  <c r="G14" i="82"/>
  <c r="E14" i="82"/>
  <c r="G13" i="82"/>
  <c r="E13" i="82"/>
  <c r="H13" i="82" s="1"/>
  <c r="E8" i="82"/>
  <c r="E7" i="82"/>
  <c r="G7" i="82" s="1"/>
  <c r="E82" i="16"/>
  <c r="E81" i="16"/>
  <c r="G80" i="16"/>
  <c r="E80" i="16"/>
  <c r="H80" i="16" s="1"/>
  <c r="E79" i="16"/>
  <c r="G74" i="16"/>
  <c r="E74" i="16"/>
  <c r="H74" i="16" s="1"/>
  <c r="E73" i="16"/>
  <c r="E72" i="16"/>
  <c r="G71" i="16"/>
  <c r="E71" i="16"/>
  <c r="E69" i="16"/>
  <c r="G69" i="16" s="1"/>
  <c r="E68" i="16"/>
  <c r="E66" i="16"/>
  <c r="E65" i="16"/>
  <c r="G64" i="16"/>
  <c r="E64" i="16"/>
  <c r="H64" i="16" s="1"/>
  <c r="E62" i="16"/>
  <c r="E61" i="16"/>
  <c r="G61" i="16" s="1"/>
  <c r="G59" i="16"/>
  <c r="E59" i="16"/>
  <c r="G57" i="16"/>
  <c r="E57" i="16"/>
  <c r="H57" i="16" s="1"/>
  <c r="E55" i="16"/>
  <c r="E53" i="16"/>
  <c r="G51" i="16"/>
  <c r="E51" i="16"/>
  <c r="E49" i="16"/>
  <c r="G49" i="16" s="1"/>
  <c r="E47" i="16"/>
  <c r="E45" i="16"/>
  <c r="E43" i="16"/>
  <c r="G42" i="16"/>
  <c r="E42" i="16"/>
  <c r="H42" i="16" s="1"/>
  <c r="E41" i="16"/>
  <c r="E40" i="16"/>
  <c r="G39" i="16"/>
  <c r="E39" i="16"/>
  <c r="G38" i="16"/>
  <c r="E38" i="16"/>
  <c r="H38" i="16" s="1"/>
  <c r="E37" i="16"/>
  <c r="E36" i="16"/>
  <c r="E35" i="16"/>
  <c r="G33" i="16"/>
  <c r="H33" i="16" s="1"/>
  <c r="E33" i="16"/>
  <c r="E32" i="16"/>
  <c r="G31" i="16"/>
  <c r="E31" i="16"/>
  <c r="E30" i="16"/>
  <c r="E29" i="16"/>
  <c r="E28" i="16"/>
  <c r="G27" i="16"/>
  <c r="E27" i="16"/>
  <c r="G25" i="16"/>
  <c r="E25" i="16"/>
  <c r="H25" i="16" s="1"/>
  <c r="E23" i="16"/>
  <c r="E22" i="16"/>
  <c r="E20" i="16"/>
  <c r="G20" i="16" s="1"/>
  <c r="G18" i="16"/>
  <c r="H18" i="16" s="1"/>
  <c r="E18" i="16"/>
  <c r="G17" i="16"/>
  <c r="E17" i="16"/>
  <c r="H17" i="16" s="1"/>
  <c r="E16" i="16"/>
  <c r="E14" i="16"/>
  <c r="E13" i="16"/>
  <c r="E8" i="16"/>
  <c r="E7" i="16"/>
  <c r="G17" i="81" l="1"/>
  <c r="H17" i="81" s="1"/>
  <c r="G17" i="79"/>
  <c r="H17" i="79" s="1"/>
  <c r="H17" i="25"/>
  <c r="E66" i="22"/>
  <c r="E74" i="22" s="1"/>
  <c r="E75" i="19"/>
  <c r="E83" i="17"/>
  <c r="E92" i="17" s="1"/>
  <c r="E75" i="16"/>
  <c r="E83" i="16" s="1"/>
  <c r="E9" i="80"/>
  <c r="E9" i="19"/>
  <c r="E9" i="20"/>
  <c r="E9" i="74"/>
  <c r="G7" i="19"/>
  <c r="H7" i="19" s="1"/>
  <c r="E9" i="76"/>
  <c r="E9" i="73"/>
  <c r="H7" i="23"/>
  <c r="G8" i="22"/>
  <c r="H8" i="22" s="1"/>
  <c r="E9" i="22"/>
  <c r="H7" i="22"/>
  <c r="H7" i="18"/>
  <c r="E9" i="18"/>
  <c r="H7" i="17"/>
  <c r="G9" i="21"/>
  <c r="G8" i="18"/>
  <c r="H8" i="18" s="1"/>
  <c r="G9" i="17"/>
  <c r="E9" i="81"/>
  <c r="G7" i="81"/>
  <c r="H7" i="81" s="1"/>
  <c r="G8" i="80"/>
  <c r="H8" i="80" s="1"/>
  <c r="E9" i="79"/>
  <c r="G8" i="76"/>
  <c r="H8" i="76" s="1"/>
  <c r="E9" i="16"/>
  <c r="G8" i="16"/>
  <c r="H8" i="16" s="1"/>
  <c r="H30" i="16"/>
  <c r="H25" i="75"/>
  <c r="G27" i="20"/>
  <c r="H27" i="20" s="1"/>
  <c r="G40" i="16"/>
  <c r="H40" i="16" s="1"/>
  <c r="G14" i="75"/>
  <c r="H14" i="75" s="1"/>
  <c r="H36" i="74"/>
  <c r="G13" i="16"/>
  <c r="H13" i="16" s="1"/>
  <c r="G29" i="16"/>
  <c r="H29" i="16" s="1"/>
  <c r="G35" i="16"/>
  <c r="H35" i="16" s="1"/>
  <c r="H41" i="16"/>
  <c r="G41" i="16"/>
  <c r="H51" i="16"/>
  <c r="H62" i="16"/>
  <c r="G62" i="16"/>
  <c r="H71" i="16"/>
  <c r="G79" i="16"/>
  <c r="G82" i="16" s="1"/>
  <c r="H82" i="16" s="1"/>
  <c r="H7" i="82"/>
  <c r="G17" i="82"/>
  <c r="H17" i="82" s="1"/>
  <c r="H26" i="82"/>
  <c r="H33" i="82"/>
  <c r="G33" i="82"/>
  <c r="H44" i="82"/>
  <c r="H55" i="82"/>
  <c r="G55" i="82"/>
  <c r="H63" i="82"/>
  <c r="E70" i="82"/>
  <c r="H15" i="81"/>
  <c r="H25" i="81"/>
  <c r="H32" i="81"/>
  <c r="H42" i="81"/>
  <c r="H53" i="81"/>
  <c r="H13" i="80"/>
  <c r="H29" i="80"/>
  <c r="H50" i="80"/>
  <c r="G19" i="78"/>
  <c r="H19" i="78" s="1"/>
  <c r="G66" i="77"/>
  <c r="H66" i="77" s="1"/>
  <c r="H36" i="75"/>
  <c r="G36" i="75"/>
  <c r="H49" i="16"/>
  <c r="H34" i="79"/>
  <c r="H45" i="74"/>
  <c r="G22" i="16"/>
  <c r="H22" i="16" s="1"/>
  <c r="H72" i="81"/>
  <c r="H20" i="79"/>
  <c r="H36" i="79"/>
  <c r="H57" i="79"/>
  <c r="G63" i="78"/>
  <c r="H63" i="78" s="1"/>
  <c r="E75" i="77"/>
  <c r="G37" i="77"/>
  <c r="H37" i="77" s="1"/>
  <c r="G17" i="76"/>
  <c r="H17" i="76" s="1"/>
  <c r="H29" i="76"/>
  <c r="G29" i="76"/>
  <c r="H38" i="76"/>
  <c r="G38" i="76"/>
  <c r="H49" i="76"/>
  <c r="G49" i="76"/>
  <c r="G64" i="76"/>
  <c r="H64" i="76" s="1"/>
  <c r="G83" i="75"/>
  <c r="H83" i="75" s="1"/>
  <c r="E87" i="75"/>
  <c r="G15" i="78"/>
  <c r="H15" i="78" s="1"/>
  <c r="H53" i="16"/>
  <c r="H74" i="82"/>
  <c r="E9" i="78"/>
  <c r="G53" i="77"/>
  <c r="H53" i="77" s="1"/>
  <c r="G18" i="76"/>
  <c r="H18" i="76" s="1"/>
  <c r="G30" i="76"/>
  <c r="H30" i="76" s="1"/>
  <c r="G39" i="76"/>
  <c r="H39" i="76" s="1"/>
  <c r="H51" i="76"/>
  <c r="G51" i="76"/>
  <c r="G65" i="76"/>
  <c r="H65" i="76" s="1"/>
  <c r="E75" i="76"/>
  <c r="H84" i="75"/>
  <c r="G31" i="21"/>
  <c r="H31" i="21" s="1"/>
  <c r="H69" i="16"/>
  <c r="G47" i="77"/>
  <c r="H47" i="77" s="1"/>
  <c r="G7" i="16"/>
  <c r="G14" i="16"/>
  <c r="H14" i="16" s="1"/>
  <c r="G23" i="16"/>
  <c r="H23" i="16" s="1"/>
  <c r="G30" i="16"/>
  <c r="G36" i="16"/>
  <c r="H36" i="16" s="1"/>
  <c r="G53" i="16"/>
  <c r="G72" i="16"/>
  <c r="H72" i="16" s="1"/>
  <c r="G8" i="82"/>
  <c r="H8" i="82" s="1"/>
  <c r="G74" i="82"/>
  <c r="G24" i="80"/>
  <c r="H24" i="80" s="1"/>
  <c r="G40" i="80"/>
  <c r="H40" i="80" s="1"/>
  <c r="G60" i="80"/>
  <c r="H60" i="80" s="1"/>
  <c r="H29" i="79"/>
  <c r="H38" i="79"/>
  <c r="H50" i="79"/>
  <c r="H59" i="79"/>
  <c r="E66" i="79"/>
  <c r="G7" i="78"/>
  <c r="G9" i="78" s="1"/>
  <c r="H52" i="78"/>
  <c r="G52" i="78"/>
  <c r="G28" i="77"/>
  <c r="H28" i="77" s="1"/>
  <c r="H40" i="76"/>
  <c r="H53" i="76"/>
  <c r="H66" i="76"/>
  <c r="H57" i="25"/>
  <c r="G57" i="25"/>
  <c r="E79" i="75"/>
  <c r="H19" i="79"/>
  <c r="E9" i="77"/>
  <c r="G7" i="77"/>
  <c r="H14" i="74"/>
  <c r="H16" i="16"/>
  <c r="G16" i="16"/>
  <c r="G37" i="16"/>
  <c r="H37" i="16" s="1"/>
  <c r="G55" i="16"/>
  <c r="H55" i="16" s="1"/>
  <c r="H65" i="16"/>
  <c r="H73" i="16"/>
  <c r="G73" i="16"/>
  <c r="H81" i="16"/>
  <c r="E9" i="82"/>
  <c r="G28" i="82"/>
  <c r="H28" i="82" s="1"/>
  <c r="H36" i="82"/>
  <c r="H48" i="82"/>
  <c r="G48" i="82"/>
  <c r="H58" i="82"/>
  <c r="G66" i="82"/>
  <c r="H66" i="82" s="1"/>
  <c r="H75" i="82"/>
  <c r="H19" i="81"/>
  <c r="G19" i="81"/>
  <c r="H27" i="81"/>
  <c r="H46" i="81"/>
  <c r="H56" i="81"/>
  <c r="H64" i="81"/>
  <c r="H25" i="80"/>
  <c r="H42" i="80"/>
  <c r="H62" i="80"/>
  <c r="E73" i="80"/>
  <c r="H73" i="80" s="1"/>
  <c r="H71" i="80"/>
  <c r="G13" i="79"/>
  <c r="H13" i="79" s="1"/>
  <c r="G29" i="79"/>
  <c r="G50" i="79"/>
  <c r="H8" i="78"/>
  <c r="E66" i="78"/>
  <c r="H40" i="77"/>
  <c r="G40" i="77"/>
  <c r="G58" i="25"/>
  <c r="H58" i="25" s="1"/>
  <c r="H31" i="16"/>
  <c r="G43" i="16"/>
  <c r="H43" i="16" s="1"/>
  <c r="G65" i="16"/>
  <c r="G81" i="16"/>
  <c r="G20" i="82"/>
  <c r="H20" i="82" s="1"/>
  <c r="H8" i="81"/>
  <c r="H14" i="79"/>
  <c r="H31" i="79"/>
  <c r="H52" i="79"/>
  <c r="G36" i="78"/>
  <c r="H36" i="78" s="1"/>
  <c r="G16" i="77"/>
  <c r="H16" i="77" s="1"/>
  <c r="H71" i="75"/>
  <c r="G28" i="16"/>
  <c r="H28" i="16" s="1"/>
  <c r="G65" i="80"/>
  <c r="H65" i="80" s="1"/>
  <c r="H64" i="79"/>
  <c r="H45" i="16"/>
  <c r="H66" i="16"/>
  <c r="H22" i="82"/>
  <c r="G76" i="82"/>
  <c r="H76" i="82" s="1"/>
  <c r="H33" i="80"/>
  <c r="H44" i="80"/>
  <c r="H55" i="80"/>
  <c r="H63" i="80"/>
  <c r="H56" i="78"/>
  <c r="G56" i="78"/>
  <c r="G31" i="77"/>
  <c r="H31" i="77" s="1"/>
  <c r="G72" i="75"/>
  <c r="H72" i="75" s="1"/>
  <c r="H45" i="73"/>
  <c r="G45" i="73"/>
  <c r="E73" i="81"/>
  <c r="H70" i="81"/>
  <c r="G29" i="78"/>
  <c r="H29" i="78" s="1"/>
  <c r="H27" i="75"/>
  <c r="G27" i="75"/>
  <c r="G15" i="82"/>
  <c r="G28" i="80"/>
  <c r="H28" i="80" s="1"/>
  <c r="H56" i="79"/>
  <c r="G32" i="16"/>
  <c r="H32" i="16" s="1"/>
  <c r="G45" i="16"/>
  <c r="G66" i="16"/>
  <c r="G22" i="82"/>
  <c r="G17" i="80"/>
  <c r="H17" i="80" s="1"/>
  <c r="G33" i="80"/>
  <c r="G55" i="80"/>
  <c r="H25" i="79"/>
  <c r="H32" i="79"/>
  <c r="H42" i="79"/>
  <c r="H53" i="79"/>
  <c r="H62" i="79"/>
  <c r="G26" i="78"/>
  <c r="H26" i="78" s="1"/>
  <c r="G73" i="77"/>
  <c r="H73" i="77" s="1"/>
  <c r="H61" i="75"/>
  <c r="G61" i="75"/>
  <c r="G20" i="73"/>
  <c r="H20" i="73" s="1"/>
  <c r="E75" i="73"/>
  <c r="G33" i="73"/>
  <c r="H33" i="73" s="1"/>
  <c r="G62" i="77"/>
  <c r="H62" i="77" s="1"/>
  <c r="H61" i="16"/>
  <c r="H20" i="16"/>
  <c r="G48" i="80"/>
  <c r="H48" i="80" s="1"/>
  <c r="G72" i="79"/>
  <c r="H72" i="79" s="1"/>
  <c r="G27" i="73"/>
  <c r="H27" i="73" s="1"/>
  <c r="H27" i="16"/>
  <c r="H39" i="16"/>
  <c r="H47" i="16"/>
  <c r="G47" i="16"/>
  <c r="H59" i="16"/>
  <c r="G68" i="16"/>
  <c r="H68" i="16" s="1"/>
  <c r="H14" i="82"/>
  <c r="H24" i="82"/>
  <c r="G24" i="82"/>
  <c r="H31" i="82"/>
  <c r="G40" i="82"/>
  <c r="H40" i="82" s="1"/>
  <c r="H52" i="82"/>
  <c r="H61" i="82"/>
  <c r="G61" i="82"/>
  <c r="H68" i="82"/>
  <c r="G13" i="81"/>
  <c r="E66" i="81"/>
  <c r="H22" i="81"/>
  <c r="H38" i="81"/>
  <c r="H50" i="81"/>
  <c r="H59" i="81"/>
  <c r="H19" i="80"/>
  <c r="H34" i="80"/>
  <c r="H56" i="80"/>
  <c r="G25" i="79"/>
  <c r="G42" i="79"/>
  <c r="G62" i="79"/>
  <c r="H42" i="78"/>
  <c r="G42" i="78"/>
  <c r="G20" i="77"/>
  <c r="H20" i="77" s="1"/>
  <c r="H45" i="75"/>
  <c r="G45" i="75"/>
  <c r="G22" i="73"/>
  <c r="H22" i="73" s="1"/>
  <c r="H27" i="78"/>
  <c r="G27" i="78"/>
  <c r="G38" i="78"/>
  <c r="H38" i="78" s="1"/>
  <c r="H53" i="78"/>
  <c r="G53" i="78"/>
  <c r="G64" i="78"/>
  <c r="H64" i="78" s="1"/>
  <c r="H17" i="77"/>
  <c r="G17" i="77"/>
  <c r="H29" i="77"/>
  <c r="G29" i="77"/>
  <c r="H38" i="77"/>
  <c r="G38" i="77"/>
  <c r="G49" i="77"/>
  <c r="H49" i="77" s="1"/>
  <c r="H64" i="77"/>
  <c r="G64" i="77"/>
  <c r="G74" i="77"/>
  <c r="H74" i="77" s="1"/>
  <c r="G82" i="76"/>
  <c r="H82" i="76" s="1"/>
  <c r="H16" i="75"/>
  <c r="H16" i="74"/>
  <c r="G16" i="74"/>
  <c r="G28" i="74"/>
  <c r="H28" i="74" s="1"/>
  <c r="G37" i="74"/>
  <c r="H37" i="74" s="1"/>
  <c r="G47" i="74"/>
  <c r="H47" i="74" s="1"/>
  <c r="G63" i="74"/>
  <c r="H63" i="74" s="1"/>
  <c r="G74" i="74"/>
  <c r="H74" i="74" s="1"/>
  <c r="H51" i="73"/>
  <c r="G51" i="73"/>
  <c r="G26" i="25"/>
  <c r="H26" i="25" s="1"/>
  <c r="E66" i="80"/>
  <c r="E73" i="79"/>
  <c r="G17" i="78"/>
  <c r="H17" i="78" s="1"/>
  <c r="H28" i="78"/>
  <c r="G28" i="78"/>
  <c r="G40" i="78"/>
  <c r="H40" i="78" s="1"/>
  <c r="H55" i="78"/>
  <c r="G55" i="78"/>
  <c r="G65" i="78"/>
  <c r="H65" i="78" s="1"/>
  <c r="H18" i="77"/>
  <c r="G18" i="77"/>
  <c r="H30" i="77"/>
  <c r="G30" i="77"/>
  <c r="H39" i="77"/>
  <c r="G39" i="77"/>
  <c r="G51" i="77"/>
  <c r="H51" i="77" s="1"/>
  <c r="H65" i="77"/>
  <c r="G65" i="77"/>
  <c r="H79" i="76"/>
  <c r="H17" i="74"/>
  <c r="H29" i="74"/>
  <c r="H49" i="74"/>
  <c r="E70" i="25"/>
  <c r="G13" i="25"/>
  <c r="H27" i="25"/>
  <c r="G27" i="25"/>
  <c r="G62" i="25"/>
  <c r="H62" i="25" s="1"/>
  <c r="H7" i="79"/>
  <c r="G23" i="76"/>
  <c r="H23" i="76" s="1"/>
  <c r="H33" i="76"/>
  <c r="G33" i="76"/>
  <c r="G42" i="76"/>
  <c r="H42" i="76" s="1"/>
  <c r="G57" i="76"/>
  <c r="H57" i="76" s="1"/>
  <c r="H69" i="76"/>
  <c r="H81" i="76"/>
  <c r="G81" i="76"/>
  <c r="H36" i="22"/>
  <c r="G36" i="22"/>
  <c r="G53" i="22"/>
  <c r="H53" i="22" s="1"/>
  <c r="H25" i="21"/>
  <c r="G25" i="21"/>
  <c r="E82" i="77"/>
  <c r="G79" i="77"/>
  <c r="G82" i="77" s="1"/>
  <c r="G13" i="76"/>
  <c r="G25" i="76"/>
  <c r="H25" i="76" s="1"/>
  <c r="G35" i="76"/>
  <c r="H35" i="76" s="1"/>
  <c r="H43" i="76"/>
  <c r="G43" i="76"/>
  <c r="G59" i="76"/>
  <c r="H59" i="76" s="1"/>
  <c r="G71" i="76"/>
  <c r="H71" i="76" s="1"/>
  <c r="H18" i="75"/>
  <c r="G31" i="25"/>
  <c r="H31" i="25" s="1"/>
  <c r="E66" i="21"/>
  <c r="G25" i="81"/>
  <c r="G29" i="81"/>
  <c r="H29" i="81" s="1"/>
  <c r="G34" i="81"/>
  <c r="H34" i="81" s="1"/>
  <c r="G42" i="81"/>
  <c r="G50" i="81"/>
  <c r="G56" i="81"/>
  <c r="G62" i="81"/>
  <c r="H62" i="81" s="1"/>
  <c r="G72" i="81"/>
  <c r="G73" i="81" s="1"/>
  <c r="G7" i="80"/>
  <c r="G14" i="80"/>
  <c r="H14" i="80" s="1"/>
  <c r="G20" i="80"/>
  <c r="H20" i="80" s="1"/>
  <c r="G26" i="80"/>
  <c r="H26" i="80" s="1"/>
  <c r="G31" i="80"/>
  <c r="H31" i="80" s="1"/>
  <c r="G36" i="80"/>
  <c r="H36" i="80" s="1"/>
  <c r="G44" i="80"/>
  <c r="G52" i="80"/>
  <c r="H52" i="80" s="1"/>
  <c r="G57" i="80"/>
  <c r="H57" i="80" s="1"/>
  <c r="G63" i="80"/>
  <c r="G8" i="79"/>
  <c r="G9" i="79" s="1"/>
  <c r="G15" i="79"/>
  <c r="H15" i="79" s="1"/>
  <c r="G22" i="79"/>
  <c r="H22" i="79" s="1"/>
  <c r="G27" i="79"/>
  <c r="H27" i="79" s="1"/>
  <c r="G32" i="79"/>
  <c r="G38" i="79"/>
  <c r="G46" i="79"/>
  <c r="H46" i="79" s="1"/>
  <c r="G53" i="79"/>
  <c r="G59" i="79"/>
  <c r="G64" i="79"/>
  <c r="G70" i="79"/>
  <c r="G73" i="79" s="1"/>
  <c r="H20" i="78"/>
  <c r="G20" i="78"/>
  <c r="G31" i="78"/>
  <c r="H31" i="78" s="1"/>
  <c r="H44" i="78"/>
  <c r="G44" i="78"/>
  <c r="H57" i="78"/>
  <c r="G57" i="78"/>
  <c r="G8" i="77"/>
  <c r="H8" i="77" s="1"/>
  <c r="G22" i="77"/>
  <c r="H22" i="77" s="1"/>
  <c r="H32" i="77"/>
  <c r="G32" i="77"/>
  <c r="G41" i="77"/>
  <c r="H41" i="77" s="1"/>
  <c r="H55" i="77"/>
  <c r="G55" i="77"/>
  <c r="H68" i="77"/>
  <c r="G68" i="77"/>
  <c r="H80" i="77"/>
  <c r="G80" i="77"/>
  <c r="H61" i="76"/>
  <c r="H72" i="76"/>
  <c r="G20" i="75"/>
  <c r="H20" i="75" s="1"/>
  <c r="H31" i="75"/>
  <c r="G31" i="75"/>
  <c r="H40" i="75"/>
  <c r="G40" i="75"/>
  <c r="G53" i="75"/>
  <c r="H53" i="75" s="1"/>
  <c r="H67" i="75"/>
  <c r="G67" i="75"/>
  <c r="G77" i="75"/>
  <c r="H77" i="75" s="1"/>
  <c r="H67" i="74"/>
  <c r="G74" i="73"/>
  <c r="H74" i="73" s="1"/>
  <c r="H14" i="24"/>
  <c r="G14" i="24"/>
  <c r="G26" i="24"/>
  <c r="H26" i="24" s="1"/>
  <c r="G36" i="24"/>
  <c r="H36" i="24" s="1"/>
  <c r="G52" i="24"/>
  <c r="H52" i="24" s="1"/>
  <c r="G63" i="24"/>
  <c r="H63" i="24" s="1"/>
  <c r="G13" i="78"/>
  <c r="H22" i="78"/>
  <c r="G22" i="78"/>
  <c r="G32" i="78"/>
  <c r="H32" i="78" s="1"/>
  <c r="G46" i="78"/>
  <c r="H46" i="78" s="1"/>
  <c r="G59" i="78"/>
  <c r="H59" i="78" s="1"/>
  <c r="G70" i="78"/>
  <c r="G23" i="77"/>
  <c r="H23" i="77" s="1"/>
  <c r="H33" i="77"/>
  <c r="G33" i="77"/>
  <c r="G42" i="77"/>
  <c r="H42" i="77" s="1"/>
  <c r="G57" i="77"/>
  <c r="H57" i="77" s="1"/>
  <c r="G69" i="77"/>
  <c r="H69" i="77" s="1"/>
  <c r="G81" i="77"/>
  <c r="H81" i="77" s="1"/>
  <c r="E9" i="75"/>
  <c r="G7" i="75"/>
  <c r="H41" i="75"/>
  <c r="H55" i="75"/>
  <c r="H68" i="75"/>
  <c r="H22" i="74"/>
  <c r="G22" i="74"/>
  <c r="G32" i="74"/>
  <c r="H32" i="74" s="1"/>
  <c r="H41" i="74"/>
  <c r="G41" i="74"/>
  <c r="G55" i="74"/>
  <c r="H55" i="74" s="1"/>
  <c r="H69" i="74"/>
  <c r="G69" i="74"/>
  <c r="H80" i="74"/>
  <c r="G24" i="78"/>
  <c r="H24" i="78" s="1"/>
  <c r="G33" i="78"/>
  <c r="H33" i="78" s="1"/>
  <c r="H48" i="78"/>
  <c r="G48" i="78"/>
  <c r="G60" i="78"/>
  <c r="H60" i="78" s="1"/>
  <c r="G71" i="78"/>
  <c r="H71" i="78" s="1"/>
  <c r="G13" i="77"/>
  <c r="G25" i="77"/>
  <c r="H25" i="77" s="1"/>
  <c r="G35" i="77"/>
  <c r="H35" i="77" s="1"/>
  <c r="H43" i="77"/>
  <c r="G43" i="77"/>
  <c r="G59" i="77"/>
  <c r="H59" i="77" s="1"/>
  <c r="G71" i="77"/>
  <c r="H71" i="77" s="1"/>
  <c r="G8" i="74"/>
  <c r="H8" i="74" s="1"/>
  <c r="H57" i="74"/>
  <c r="H14" i="78"/>
  <c r="E82" i="74"/>
  <c r="G86" i="74"/>
  <c r="G90" i="74" s="1"/>
  <c r="E90" i="74"/>
  <c r="G43" i="73"/>
  <c r="H43" i="73" s="1"/>
  <c r="G80" i="73"/>
  <c r="H80" i="73" s="1"/>
  <c r="E82" i="73"/>
  <c r="H81" i="74"/>
  <c r="G81" i="74"/>
  <c r="G7" i="73"/>
  <c r="G9" i="73" s="1"/>
  <c r="H35" i="73"/>
  <c r="G35" i="73"/>
  <c r="H64" i="73"/>
  <c r="G64" i="73"/>
  <c r="H14" i="25"/>
  <c r="G14" i="25"/>
  <c r="G42" i="25"/>
  <c r="H42" i="25" s="1"/>
  <c r="H59" i="25"/>
  <c r="G59" i="25"/>
  <c r="H15" i="24"/>
  <c r="H27" i="24"/>
  <c r="H38" i="24"/>
  <c r="G22" i="23"/>
  <c r="H22" i="23" s="1"/>
  <c r="G32" i="23"/>
  <c r="H32" i="23" s="1"/>
  <c r="H46" i="23"/>
  <c r="G46" i="23"/>
  <c r="G59" i="23"/>
  <c r="H59" i="23" s="1"/>
  <c r="E73" i="23"/>
  <c r="H73" i="23" s="1"/>
  <c r="H72" i="23"/>
  <c r="G72" i="23"/>
  <c r="H83" i="18"/>
  <c r="G87" i="18"/>
  <c r="G69" i="76"/>
  <c r="G74" i="76"/>
  <c r="H74" i="76" s="1"/>
  <c r="G80" i="76"/>
  <c r="G13" i="75"/>
  <c r="G18" i="75"/>
  <c r="G25" i="75"/>
  <c r="G30" i="75"/>
  <c r="H30" i="75" s="1"/>
  <c r="G35" i="75"/>
  <c r="H35" i="75" s="1"/>
  <c r="G39" i="75"/>
  <c r="H39" i="75" s="1"/>
  <c r="G43" i="75"/>
  <c r="H43" i="75" s="1"/>
  <c r="G51" i="75"/>
  <c r="H51" i="75" s="1"/>
  <c r="G59" i="75"/>
  <c r="H59" i="75" s="1"/>
  <c r="G66" i="75"/>
  <c r="H66" i="75" s="1"/>
  <c r="G71" i="75"/>
  <c r="G76" i="75"/>
  <c r="H76" i="75" s="1"/>
  <c r="G86" i="75"/>
  <c r="H86" i="75" s="1"/>
  <c r="G7" i="74"/>
  <c r="G14" i="74"/>
  <c r="G20" i="74"/>
  <c r="H20" i="74" s="1"/>
  <c r="G27" i="74"/>
  <c r="H27" i="74" s="1"/>
  <c r="G31" i="74"/>
  <c r="H31" i="74" s="1"/>
  <c r="G36" i="74"/>
  <c r="G40" i="74"/>
  <c r="H40" i="74" s="1"/>
  <c r="G45" i="74"/>
  <c r="G53" i="74"/>
  <c r="H53" i="74" s="1"/>
  <c r="G61" i="74"/>
  <c r="H61" i="74" s="1"/>
  <c r="G67" i="74"/>
  <c r="G73" i="74"/>
  <c r="H73" i="74" s="1"/>
  <c r="H23" i="73"/>
  <c r="G23" i="73"/>
  <c r="G36" i="73"/>
  <c r="H36" i="73" s="1"/>
  <c r="H65" i="73"/>
  <c r="G65" i="73"/>
  <c r="G15" i="25"/>
  <c r="H15" i="25" s="1"/>
  <c r="G44" i="25"/>
  <c r="H44" i="25" s="1"/>
  <c r="H74" i="25"/>
  <c r="H40" i="24"/>
  <c r="H55" i="24"/>
  <c r="H65" i="24"/>
  <c r="E9" i="23"/>
  <c r="G8" i="23"/>
  <c r="H8" i="23" s="1"/>
  <c r="H24" i="23"/>
  <c r="H59" i="21"/>
  <c r="G32" i="20"/>
  <c r="H32" i="20" s="1"/>
  <c r="G82" i="19"/>
  <c r="G83" i="17"/>
  <c r="G92" i="17" s="1"/>
  <c r="H80" i="76"/>
  <c r="H8" i="73"/>
  <c r="H25" i="73"/>
  <c r="G25" i="73"/>
  <c r="G49" i="73"/>
  <c r="H49" i="73" s="1"/>
  <c r="H66" i="73"/>
  <c r="G66" i="73"/>
  <c r="H79" i="73"/>
  <c r="G29" i="25"/>
  <c r="H29" i="25" s="1"/>
  <c r="G46" i="25"/>
  <c r="H46" i="25" s="1"/>
  <c r="H34" i="23"/>
  <c r="H50" i="23"/>
  <c r="H20" i="22"/>
  <c r="G29" i="22"/>
  <c r="H29" i="22"/>
  <c r="G13" i="73"/>
  <c r="H38" i="73"/>
  <c r="G38" i="73"/>
  <c r="G53" i="73"/>
  <c r="H53" i="73" s="1"/>
  <c r="G81" i="73"/>
  <c r="G82" i="73" s="1"/>
  <c r="G19" i="25"/>
  <c r="H19" i="25" s="1"/>
  <c r="G32" i="25"/>
  <c r="H32" i="25" s="1"/>
  <c r="G63" i="25"/>
  <c r="H63" i="25" s="1"/>
  <c r="H70" i="24"/>
  <c r="H73" i="19"/>
  <c r="G87" i="74"/>
  <c r="H87" i="74" s="1"/>
  <c r="H14" i="73"/>
  <c r="G14" i="73"/>
  <c r="H39" i="73"/>
  <c r="G39" i="73"/>
  <c r="H69" i="73"/>
  <c r="G69" i="73"/>
  <c r="G20" i="25"/>
  <c r="H20" i="25" s="1"/>
  <c r="H50" i="25"/>
  <c r="G50" i="25"/>
  <c r="G77" i="25"/>
  <c r="H77" i="25" s="1"/>
  <c r="G20" i="24"/>
  <c r="H20" i="24" s="1"/>
  <c r="G31" i="24"/>
  <c r="H31" i="24" s="1"/>
  <c r="G44" i="24"/>
  <c r="H44" i="24" s="1"/>
  <c r="H57" i="24"/>
  <c r="G57" i="24"/>
  <c r="G62" i="21"/>
  <c r="H62" i="21" s="1"/>
  <c r="G75" i="19"/>
  <c r="G83" i="19" s="1"/>
  <c r="H75" i="74"/>
  <c r="H88" i="74"/>
  <c r="G88" i="74"/>
  <c r="H29" i="73"/>
  <c r="G29" i="73"/>
  <c r="G40" i="73"/>
  <c r="H40" i="73" s="1"/>
  <c r="H71" i="73"/>
  <c r="G71" i="73"/>
  <c r="G22" i="25"/>
  <c r="H22" i="25" s="1"/>
  <c r="H52" i="25"/>
  <c r="G52" i="25"/>
  <c r="G15" i="23"/>
  <c r="H15" i="23" s="1"/>
  <c r="H27" i="23"/>
  <c r="G27" i="23"/>
  <c r="G38" i="23"/>
  <c r="H38" i="23" s="1"/>
  <c r="H53" i="23"/>
  <c r="G53" i="23"/>
  <c r="H24" i="22"/>
  <c r="G24" i="22"/>
  <c r="G7" i="76"/>
  <c r="G14" i="76"/>
  <c r="H14" i="76" s="1"/>
  <c r="G20" i="76"/>
  <c r="H20" i="76" s="1"/>
  <c r="G27" i="76"/>
  <c r="H27" i="76" s="1"/>
  <c r="G31" i="76"/>
  <c r="H31" i="76" s="1"/>
  <c r="G36" i="76"/>
  <c r="H36" i="76" s="1"/>
  <c r="G40" i="76"/>
  <c r="G45" i="76"/>
  <c r="H45" i="76" s="1"/>
  <c r="G53" i="76"/>
  <c r="G61" i="76"/>
  <c r="G66" i="76"/>
  <c r="G72" i="76"/>
  <c r="G8" i="75"/>
  <c r="H8" i="75" s="1"/>
  <c r="G16" i="75"/>
  <c r="G22" i="75"/>
  <c r="H22" i="75" s="1"/>
  <c r="G28" i="75"/>
  <c r="H28" i="75" s="1"/>
  <c r="G32" i="75"/>
  <c r="H32" i="75" s="1"/>
  <c r="G37" i="75"/>
  <c r="H37" i="75" s="1"/>
  <c r="G41" i="75"/>
  <c r="G47" i="75"/>
  <c r="H47" i="75" s="1"/>
  <c r="G55" i="75"/>
  <c r="G62" i="75"/>
  <c r="H62" i="75" s="1"/>
  <c r="G68" i="75"/>
  <c r="G74" i="75"/>
  <c r="H74" i="75" s="1"/>
  <c r="G78" i="75"/>
  <c r="H78" i="75" s="1"/>
  <c r="G84" i="75"/>
  <c r="G17" i="74"/>
  <c r="G23" i="74"/>
  <c r="H23" i="74" s="1"/>
  <c r="G29" i="74"/>
  <c r="G33" i="74"/>
  <c r="H33" i="74" s="1"/>
  <c r="G38" i="74"/>
  <c r="H38" i="74" s="1"/>
  <c r="G42" i="74"/>
  <c r="H42" i="74" s="1"/>
  <c r="G49" i="74"/>
  <c r="G57" i="74"/>
  <c r="G64" i="74"/>
  <c r="H64" i="74" s="1"/>
  <c r="G70" i="74"/>
  <c r="H70" i="74" s="1"/>
  <c r="H77" i="74"/>
  <c r="G77" i="74"/>
  <c r="G89" i="74"/>
  <c r="H89" i="74" s="1"/>
  <c r="H16" i="73"/>
  <c r="H30" i="73"/>
  <c r="G30" i="73"/>
  <c r="H57" i="73"/>
  <c r="G57" i="73"/>
  <c r="H72" i="73"/>
  <c r="G72" i="73"/>
  <c r="G34" i="25"/>
  <c r="H34" i="25" s="1"/>
  <c r="H53" i="25"/>
  <c r="G53" i="25"/>
  <c r="E9" i="24"/>
  <c r="G7" i="24"/>
  <c r="H24" i="24"/>
  <c r="H33" i="24"/>
  <c r="H40" i="23"/>
  <c r="G17" i="21"/>
  <c r="H17" i="21" s="1"/>
  <c r="G38" i="21"/>
  <c r="H38" i="21" s="1"/>
  <c r="G18" i="20"/>
  <c r="G75" i="20" s="1"/>
  <c r="G83" i="20" s="1"/>
  <c r="G78" i="74"/>
  <c r="H78" i="74" s="1"/>
  <c r="G17" i="73"/>
  <c r="H17" i="73" s="1"/>
  <c r="H31" i="73"/>
  <c r="G31" i="73"/>
  <c r="H41" i="73"/>
  <c r="G59" i="73"/>
  <c r="H59" i="73" s="1"/>
  <c r="E9" i="25"/>
  <c r="G7" i="25"/>
  <c r="G36" i="25"/>
  <c r="H36" i="25" s="1"/>
  <c r="G67" i="25"/>
  <c r="H67" i="25" s="1"/>
  <c r="H42" i="23"/>
  <c r="H56" i="23"/>
  <c r="G65" i="23"/>
  <c r="H65" i="23" s="1"/>
  <c r="H60" i="22"/>
  <c r="G60" i="22"/>
  <c r="H79" i="74"/>
  <c r="G79" i="74"/>
  <c r="G18" i="73"/>
  <c r="H18" i="73" s="1"/>
  <c r="H42" i="73"/>
  <c r="G42" i="73"/>
  <c r="H61" i="73"/>
  <c r="G61" i="73"/>
  <c r="G8" i="25"/>
  <c r="H8" i="25" s="1"/>
  <c r="G25" i="25"/>
  <c r="H25" i="25" s="1"/>
  <c r="H38" i="25"/>
  <c r="G38" i="25"/>
  <c r="H68" i="25"/>
  <c r="E66" i="24"/>
  <c r="H15" i="22"/>
  <c r="G55" i="21"/>
  <c r="H55" i="21" s="1"/>
  <c r="G82" i="20"/>
  <c r="H81" i="20"/>
  <c r="H37" i="19"/>
  <c r="G79" i="18"/>
  <c r="G88" i="18" s="1"/>
  <c r="G13" i="24"/>
  <c r="H64" i="23"/>
  <c r="H14" i="22"/>
  <c r="H28" i="22"/>
  <c r="H52" i="22"/>
  <c r="H65" i="22"/>
  <c r="H15" i="21"/>
  <c r="H29" i="21"/>
  <c r="H53" i="21"/>
  <c r="E73" i="21"/>
  <c r="H31" i="20"/>
  <c r="H66" i="20"/>
  <c r="H8" i="19"/>
  <c r="H87" i="18"/>
  <c r="E9" i="21"/>
  <c r="E75" i="20"/>
  <c r="H32" i="19"/>
  <c r="H68" i="19"/>
  <c r="E66" i="23"/>
  <c r="H17" i="22"/>
  <c r="H55" i="22"/>
  <c r="H19" i="21"/>
  <c r="H56" i="21"/>
  <c r="H20" i="20"/>
  <c r="H53" i="20"/>
  <c r="H82" i="20"/>
  <c r="E78" i="25"/>
  <c r="G73" i="21"/>
  <c r="G68" i="25"/>
  <c r="G74" i="25"/>
  <c r="G8" i="24"/>
  <c r="H8" i="24" s="1"/>
  <c r="G15" i="24"/>
  <c r="G22" i="24"/>
  <c r="H22" i="24" s="1"/>
  <c r="G27" i="24"/>
  <c r="G32" i="24"/>
  <c r="H32" i="24" s="1"/>
  <c r="G38" i="24"/>
  <c r="G46" i="24"/>
  <c r="H46" i="24" s="1"/>
  <c r="G53" i="24"/>
  <c r="H53" i="24" s="1"/>
  <c r="G59" i="24"/>
  <c r="H59" i="24" s="1"/>
  <c r="G64" i="24"/>
  <c r="H64" i="24" s="1"/>
  <c r="G70" i="24"/>
  <c r="G17" i="23"/>
  <c r="H17" i="23" s="1"/>
  <c r="G24" i="23"/>
  <c r="G28" i="23"/>
  <c r="H28" i="23" s="1"/>
  <c r="G33" i="23"/>
  <c r="H33" i="23" s="1"/>
  <c r="G40" i="23"/>
  <c r="G48" i="23"/>
  <c r="H48" i="23" s="1"/>
  <c r="G55" i="23"/>
  <c r="H55" i="23" s="1"/>
  <c r="G38" i="22"/>
  <c r="H38" i="22" s="1"/>
  <c r="H48" i="22"/>
  <c r="G40" i="21"/>
  <c r="H40" i="21" s="1"/>
  <c r="H14" i="20"/>
  <c r="H45" i="20"/>
  <c r="H19" i="22"/>
  <c r="G48" i="22"/>
  <c r="H56" i="22"/>
  <c r="G13" i="21"/>
  <c r="H20" i="21"/>
  <c r="G50" i="21"/>
  <c r="H50" i="21" s="1"/>
  <c r="H57" i="21"/>
  <c r="G14" i="20"/>
  <c r="H22" i="19"/>
  <c r="H55" i="19"/>
  <c r="H40" i="20"/>
  <c r="G65" i="25"/>
  <c r="H65" i="25" s="1"/>
  <c r="G69" i="25"/>
  <c r="H69" i="25" s="1"/>
  <c r="G75" i="25"/>
  <c r="H75" i="25" s="1"/>
  <c r="G17" i="24"/>
  <c r="H17" i="24" s="1"/>
  <c r="G24" i="24"/>
  <c r="G28" i="24"/>
  <c r="H28" i="24" s="1"/>
  <c r="G33" i="24"/>
  <c r="G40" i="24"/>
  <c r="G48" i="24"/>
  <c r="H48" i="24" s="1"/>
  <c r="G55" i="24"/>
  <c r="G60" i="24"/>
  <c r="H60" i="24" s="1"/>
  <c r="G65" i="24"/>
  <c r="G71" i="24"/>
  <c r="H71" i="24" s="1"/>
  <c r="G13" i="23"/>
  <c r="G19" i="23"/>
  <c r="H19" i="23" s="1"/>
  <c r="G25" i="23"/>
  <c r="H25" i="23" s="1"/>
  <c r="G29" i="23"/>
  <c r="H29" i="23" s="1"/>
  <c r="G34" i="23"/>
  <c r="G42" i="23"/>
  <c r="G50" i="23"/>
  <c r="G56" i="23"/>
  <c r="H13" i="22"/>
  <c r="G20" i="22"/>
  <c r="G66" i="22" s="1"/>
  <c r="G40" i="22"/>
  <c r="H40" i="22" s="1"/>
  <c r="H50" i="22"/>
  <c r="G57" i="22"/>
  <c r="H57" i="22" s="1"/>
  <c r="H14" i="21"/>
  <c r="G22" i="21"/>
  <c r="H22" i="21" s="1"/>
  <c r="G42" i="21"/>
  <c r="H42" i="21" s="1"/>
  <c r="H52" i="21"/>
  <c r="G59" i="21"/>
  <c r="G7" i="20"/>
  <c r="G9" i="20" s="1"/>
  <c r="H16" i="20"/>
  <c r="G23" i="20"/>
  <c r="H23" i="20" s="1"/>
  <c r="G40" i="20"/>
  <c r="H16" i="19"/>
  <c r="H47" i="19"/>
  <c r="H14" i="17"/>
  <c r="H72" i="21"/>
  <c r="G70" i="23"/>
  <c r="G73" i="23" s="1"/>
  <c r="G33" i="22"/>
  <c r="H33" i="22" s="1"/>
  <c r="H42" i="22"/>
  <c r="G71" i="22"/>
  <c r="G73" i="22" s="1"/>
  <c r="H73" i="22" s="1"/>
  <c r="H7" i="21"/>
  <c r="G34" i="21"/>
  <c r="H34" i="21" s="1"/>
  <c r="H44" i="21"/>
  <c r="G72" i="21"/>
  <c r="H8" i="20"/>
  <c r="G36" i="20"/>
  <c r="H36" i="20" s="1"/>
  <c r="H41" i="19"/>
  <c r="H33" i="18"/>
  <c r="H57" i="18"/>
  <c r="E82" i="19"/>
  <c r="H82" i="19" s="1"/>
  <c r="E9" i="17"/>
  <c r="E79" i="18"/>
  <c r="E91" i="17"/>
  <c r="H91" i="17" s="1"/>
  <c r="H13" i="17"/>
  <c r="G70" i="82" l="1"/>
  <c r="H70" i="82" s="1"/>
  <c r="E67" i="81"/>
  <c r="G66" i="23"/>
  <c r="G74" i="23" s="1"/>
  <c r="E76" i="19"/>
  <c r="E75" i="22"/>
  <c r="G66" i="21"/>
  <c r="G74" i="21" s="1"/>
  <c r="G75" i="21" s="1"/>
  <c r="E76" i="16"/>
  <c r="H92" i="17"/>
  <c r="H83" i="17"/>
  <c r="G93" i="17"/>
  <c r="E67" i="22"/>
  <c r="G9" i="19"/>
  <c r="H9" i="19" s="1"/>
  <c r="G84" i="17"/>
  <c r="G9" i="23"/>
  <c r="H9" i="23" s="1"/>
  <c r="G9" i="18"/>
  <c r="G80" i="18" s="1"/>
  <c r="G9" i="82"/>
  <c r="H9" i="82" s="1"/>
  <c r="G9" i="76"/>
  <c r="H9" i="76" s="1"/>
  <c r="E76" i="73"/>
  <c r="G9" i="24"/>
  <c r="H9" i="24" s="1"/>
  <c r="G9" i="22"/>
  <c r="H9" i="22" s="1"/>
  <c r="E80" i="18"/>
  <c r="G9" i="81"/>
  <c r="H9" i="81" s="1"/>
  <c r="H7" i="20"/>
  <c r="G9" i="80"/>
  <c r="H9" i="80" s="1"/>
  <c r="H8" i="79"/>
  <c r="E67" i="79"/>
  <c r="H7" i="78"/>
  <c r="G9" i="77"/>
  <c r="G9" i="74"/>
  <c r="H9" i="74" s="1"/>
  <c r="G9" i="25"/>
  <c r="G9" i="16"/>
  <c r="H9" i="16" s="1"/>
  <c r="H7" i="16"/>
  <c r="G74" i="22"/>
  <c r="H66" i="22"/>
  <c r="H9" i="79"/>
  <c r="H81" i="73"/>
  <c r="E91" i="74"/>
  <c r="H7" i="73"/>
  <c r="H82" i="77"/>
  <c r="E79" i="82"/>
  <c r="E80" i="82" s="1"/>
  <c r="H9" i="78"/>
  <c r="E67" i="78"/>
  <c r="E83" i="20"/>
  <c r="H75" i="20"/>
  <c r="E71" i="25"/>
  <c r="E67" i="24"/>
  <c r="E76" i="77"/>
  <c r="G87" i="75"/>
  <c r="H87" i="75" s="1"/>
  <c r="H79" i="16"/>
  <c r="H13" i="23"/>
  <c r="E88" i="75"/>
  <c r="H7" i="76"/>
  <c r="G66" i="80"/>
  <c r="G74" i="80" s="1"/>
  <c r="H79" i="77"/>
  <c r="E83" i="76"/>
  <c r="G66" i="24"/>
  <c r="G74" i="24" s="1"/>
  <c r="H13" i="24"/>
  <c r="E76" i="20"/>
  <c r="G79" i="75"/>
  <c r="H79" i="75" s="1"/>
  <c r="H82" i="73"/>
  <c r="G9" i="75"/>
  <c r="H9" i="75" s="1"/>
  <c r="E74" i="81"/>
  <c r="G84" i="20"/>
  <c r="G76" i="20"/>
  <c r="H9" i="20"/>
  <c r="H18" i="20"/>
  <c r="G75" i="73"/>
  <c r="G83" i="73" s="1"/>
  <c r="G84" i="73" s="1"/>
  <c r="H7" i="74"/>
  <c r="H7" i="75"/>
  <c r="G66" i="78"/>
  <c r="G74" i="78" s="1"/>
  <c r="G75" i="78" s="1"/>
  <c r="G70" i="25"/>
  <c r="H70" i="25" s="1"/>
  <c r="G66" i="81"/>
  <c r="E74" i="78"/>
  <c r="E74" i="80"/>
  <c r="H7" i="24"/>
  <c r="H9" i="73"/>
  <c r="H7" i="80"/>
  <c r="H71" i="22"/>
  <c r="E74" i="23"/>
  <c r="H13" i="73"/>
  <c r="H13" i="75"/>
  <c r="E80" i="75"/>
  <c r="H13" i="25"/>
  <c r="H13" i="81"/>
  <c r="E67" i="80"/>
  <c r="G78" i="25"/>
  <c r="H73" i="21"/>
  <c r="G73" i="78"/>
  <c r="H73" i="78" s="1"/>
  <c r="E79" i="25"/>
  <c r="E80" i="25" s="1"/>
  <c r="H15" i="82"/>
  <c r="G78" i="82"/>
  <c r="H78" i="82" s="1"/>
  <c r="G82" i="74"/>
  <c r="G91" i="74" s="1"/>
  <c r="E83" i="77"/>
  <c r="H79" i="18"/>
  <c r="E88" i="18"/>
  <c r="H70" i="23"/>
  <c r="G73" i="24"/>
  <c r="H73" i="24" s="1"/>
  <c r="E83" i="74"/>
  <c r="H70" i="78"/>
  <c r="H13" i="78"/>
  <c r="E71" i="82"/>
  <c r="E83" i="73"/>
  <c r="H9" i="21"/>
  <c r="E67" i="21"/>
  <c r="H7" i="77"/>
  <c r="E93" i="17"/>
  <c r="E84" i="17"/>
  <c r="H9" i="17"/>
  <c r="E83" i="19"/>
  <c r="H86" i="74"/>
  <c r="G75" i="77"/>
  <c r="G83" i="77" s="1"/>
  <c r="E74" i="21"/>
  <c r="G75" i="76"/>
  <c r="G83" i="76" s="1"/>
  <c r="E76" i="76"/>
  <c r="H73" i="81"/>
  <c r="H70" i="79"/>
  <c r="G66" i="79"/>
  <c r="G74" i="79" s="1"/>
  <c r="G75" i="79" s="1"/>
  <c r="E74" i="79"/>
  <c r="E74" i="24"/>
  <c r="E75" i="24" s="1"/>
  <c r="H13" i="21"/>
  <c r="H78" i="25"/>
  <c r="H75" i="19"/>
  <c r="H7" i="25"/>
  <c r="E67" i="23"/>
  <c r="H90" i="74"/>
  <c r="H13" i="77"/>
  <c r="H13" i="76"/>
  <c r="H73" i="79"/>
  <c r="G75" i="16"/>
  <c r="E84" i="16"/>
  <c r="H66" i="80" l="1"/>
  <c r="H66" i="79"/>
  <c r="G67" i="78"/>
  <c r="H67" i="78" s="1"/>
  <c r="H83" i="77"/>
  <c r="G84" i="77"/>
  <c r="G71" i="25"/>
  <c r="H71" i="25" s="1"/>
  <c r="H66" i="23"/>
  <c r="H74" i="23"/>
  <c r="E75" i="23"/>
  <c r="H66" i="21"/>
  <c r="G67" i="21"/>
  <c r="H67" i="21" s="1"/>
  <c r="H74" i="21"/>
  <c r="H93" i="17"/>
  <c r="G84" i="76"/>
  <c r="G76" i="19"/>
  <c r="H76" i="19" s="1"/>
  <c r="G84" i="19"/>
  <c r="H84" i="17"/>
  <c r="G71" i="82"/>
  <c r="H71" i="82" s="1"/>
  <c r="G67" i="23"/>
  <c r="H67" i="23" s="1"/>
  <c r="G75" i="23"/>
  <c r="G75" i="24"/>
  <c r="H75" i="24" s="1"/>
  <c r="G89" i="18"/>
  <c r="H80" i="18"/>
  <c r="H9" i="18"/>
  <c r="G75" i="80"/>
  <c r="H9" i="25"/>
  <c r="G67" i="22"/>
  <c r="H67" i="22" s="1"/>
  <c r="G75" i="22"/>
  <c r="H75" i="22" s="1"/>
  <c r="H9" i="77"/>
  <c r="G92" i="74"/>
  <c r="H91" i="74"/>
  <c r="E92" i="74"/>
  <c r="H74" i="80"/>
  <c r="E75" i="80"/>
  <c r="H82" i="74"/>
  <c r="G83" i="16"/>
  <c r="H75" i="16"/>
  <c r="H74" i="22"/>
  <c r="G83" i="74"/>
  <c r="H83" i="74" s="1"/>
  <c r="G67" i="24"/>
  <c r="H67" i="24" s="1"/>
  <c r="H66" i="24"/>
  <c r="H74" i="24"/>
  <c r="H83" i="73"/>
  <c r="E84" i="73"/>
  <c r="H84" i="73" s="1"/>
  <c r="H74" i="78"/>
  <c r="G79" i="82"/>
  <c r="G80" i="82" s="1"/>
  <c r="H80" i="82" s="1"/>
  <c r="E89" i="75"/>
  <c r="H75" i="76"/>
  <c r="E75" i="21"/>
  <c r="H75" i="21" s="1"/>
  <c r="H83" i="76"/>
  <c r="E84" i="76"/>
  <c r="H75" i="73"/>
  <c r="G76" i="73"/>
  <c r="H76" i="73" s="1"/>
  <c r="H88" i="18"/>
  <c r="E89" i="18"/>
  <c r="H66" i="78"/>
  <c r="E75" i="81"/>
  <c r="G76" i="77"/>
  <c r="H76" i="77" s="1"/>
  <c r="G67" i="79"/>
  <c r="H67" i="79" s="1"/>
  <c r="G74" i="81"/>
  <c r="G75" i="81" s="1"/>
  <c r="G67" i="81"/>
  <c r="H67" i="81" s="1"/>
  <c r="H83" i="19"/>
  <c r="E84" i="19"/>
  <c r="G79" i="25"/>
  <c r="G80" i="25" s="1"/>
  <c r="H80" i="25" s="1"/>
  <c r="G80" i="75"/>
  <c r="H80" i="75" s="1"/>
  <c r="H75" i="77"/>
  <c r="H83" i="20"/>
  <c r="E84" i="20"/>
  <c r="H84" i="20" s="1"/>
  <c r="G88" i="75"/>
  <c r="H88" i="75" s="1"/>
  <c r="G76" i="16"/>
  <c r="H76" i="16" s="1"/>
  <c r="E75" i="78"/>
  <c r="H75" i="78" s="1"/>
  <c r="H66" i="81"/>
  <c r="H74" i="79"/>
  <c r="E75" i="79"/>
  <c r="H75" i="79" s="1"/>
  <c r="E84" i="77"/>
  <c r="G76" i="76"/>
  <c r="H76" i="76" s="1"/>
  <c r="H76" i="20"/>
  <c r="G67" i="80"/>
  <c r="H67" i="80" s="1"/>
  <c r="H84" i="77" l="1"/>
  <c r="H75" i="23"/>
  <c r="H84" i="76"/>
  <c r="H84" i="19"/>
  <c r="H92" i="74"/>
  <c r="H89" i="18"/>
  <c r="H75" i="80"/>
  <c r="H75" i="81"/>
  <c r="H74" i="81"/>
  <c r="G89" i="75"/>
  <c r="H89" i="75" s="1"/>
  <c r="H79" i="82"/>
  <c r="G84" i="16"/>
  <c r="H84" i="16" s="1"/>
  <c r="H83" i="16"/>
  <c r="H79" i="25"/>
  <c r="E61" i="11"/>
  <c r="E60" i="11"/>
  <c r="E59" i="11"/>
  <c r="E54" i="11"/>
  <c r="E53" i="11"/>
  <c r="E52" i="11"/>
  <c r="G51" i="11"/>
  <c r="E51" i="11"/>
  <c r="E49" i="11"/>
  <c r="E48" i="11"/>
  <c r="E46" i="11"/>
  <c r="G45" i="11"/>
  <c r="E45" i="11"/>
  <c r="E43" i="11"/>
  <c r="E42" i="11"/>
  <c r="E40" i="11"/>
  <c r="E38" i="11"/>
  <c r="G38" i="11" s="1"/>
  <c r="E36" i="11"/>
  <c r="E34" i="11"/>
  <c r="E32" i="11"/>
  <c r="G30" i="11"/>
  <c r="E30" i="11"/>
  <c r="E28" i="11"/>
  <c r="E26" i="11"/>
  <c r="E25" i="11"/>
  <c r="E24" i="11"/>
  <c r="E23" i="11"/>
  <c r="E22" i="11"/>
  <c r="E20" i="11"/>
  <c r="G19" i="11"/>
  <c r="E19" i="11"/>
  <c r="E18" i="11"/>
  <c r="E17" i="11"/>
  <c r="E16" i="11"/>
  <c r="E15" i="11"/>
  <c r="G15" i="11" s="1"/>
  <c r="E13" i="11"/>
  <c r="E12" i="11"/>
  <c r="E7" i="11"/>
  <c r="G7" i="11" s="1"/>
  <c r="G8" i="11" s="1"/>
  <c r="E68" i="12"/>
  <c r="E67" i="12"/>
  <c r="E66" i="12"/>
  <c r="E65" i="12"/>
  <c r="E60" i="12"/>
  <c r="E59" i="12"/>
  <c r="E58" i="12"/>
  <c r="E57" i="12"/>
  <c r="E56" i="12"/>
  <c r="E54" i="12"/>
  <c r="E53" i="12"/>
  <c r="E52" i="12"/>
  <c r="E50" i="12"/>
  <c r="E49" i="12"/>
  <c r="E47" i="12"/>
  <c r="E45" i="12"/>
  <c r="E44" i="12"/>
  <c r="E42" i="12"/>
  <c r="E40" i="12"/>
  <c r="E38" i="12"/>
  <c r="E36" i="12"/>
  <c r="E34" i="12"/>
  <c r="G33" i="12"/>
  <c r="E33" i="12"/>
  <c r="E31" i="12"/>
  <c r="E29" i="12"/>
  <c r="E27" i="12"/>
  <c r="G26" i="12"/>
  <c r="E26" i="12"/>
  <c r="E25" i="12"/>
  <c r="E24" i="12"/>
  <c r="E23" i="12"/>
  <c r="G21" i="12"/>
  <c r="E21" i="12"/>
  <c r="E20" i="12"/>
  <c r="E19" i="12"/>
  <c r="E18" i="12"/>
  <c r="E17" i="12"/>
  <c r="E16" i="12"/>
  <c r="E15" i="12"/>
  <c r="E13" i="12"/>
  <c r="G12" i="12"/>
  <c r="E12" i="12"/>
  <c r="E7" i="12"/>
  <c r="E8" i="12" s="1"/>
  <c r="E75" i="13"/>
  <c r="E74" i="13"/>
  <c r="G73" i="13"/>
  <c r="E73" i="13"/>
  <c r="E72" i="13"/>
  <c r="E71" i="13"/>
  <c r="E66" i="13"/>
  <c r="E65" i="13"/>
  <c r="E64" i="13"/>
  <c r="E63" i="13"/>
  <c r="G63" i="13" s="1"/>
  <c r="E62" i="13"/>
  <c r="E61" i="13"/>
  <c r="E59" i="13"/>
  <c r="G58" i="13"/>
  <c r="E58" i="13"/>
  <c r="E57" i="13"/>
  <c r="E56" i="13"/>
  <c r="E54" i="13"/>
  <c r="E53" i="13"/>
  <c r="E52" i="13"/>
  <c r="E50" i="13"/>
  <c r="E49" i="13"/>
  <c r="E47" i="13"/>
  <c r="E46" i="13"/>
  <c r="E45" i="13"/>
  <c r="E43" i="13"/>
  <c r="E41" i="13"/>
  <c r="G41" i="13" s="1"/>
  <c r="E39" i="13"/>
  <c r="E37" i="13"/>
  <c r="E35" i="13"/>
  <c r="E34" i="13"/>
  <c r="G34" i="13" s="1"/>
  <c r="E32" i="13"/>
  <c r="E30" i="13"/>
  <c r="E28" i="13"/>
  <c r="E27" i="13"/>
  <c r="E25" i="13"/>
  <c r="E24" i="13"/>
  <c r="E23" i="13"/>
  <c r="E22" i="13"/>
  <c r="E21" i="13"/>
  <c r="E19" i="13"/>
  <c r="E18" i="13"/>
  <c r="E17" i="13"/>
  <c r="E16" i="13"/>
  <c r="E15" i="13"/>
  <c r="E13" i="13"/>
  <c r="G12" i="13"/>
  <c r="E12" i="13"/>
  <c r="E7" i="13"/>
  <c r="E8" i="13" s="1"/>
  <c r="E65" i="14"/>
  <c r="E64" i="14"/>
  <c r="G63" i="14"/>
  <c r="E63" i="14"/>
  <c r="E62" i="14"/>
  <c r="G57" i="14"/>
  <c r="E57" i="14"/>
  <c r="E56" i="14"/>
  <c r="E55" i="14"/>
  <c r="E54" i="14"/>
  <c r="G53" i="14"/>
  <c r="E53" i="14"/>
  <c r="E51" i="14"/>
  <c r="E50" i="14"/>
  <c r="E49" i="14"/>
  <c r="G47" i="14"/>
  <c r="E47" i="14"/>
  <c r="E46" i="14"/>
  <c r="E45" i="14"/>
  <c r="E43" i="14"/>
  <c r="E42" i="14"/>
  <c r="G42" i="14" s="1"/>
  <c r="E41" i="14"/>
  <c r="E39" i="14"/>
  <c r="E37" i="14"/>
  <c r="E35" i="14"/>
  <c r="E33" i="14"/>
  <c r="E31" i="14"/>
  <c r="E29" i="14"/>
  <c r="E27" i="14"/>
  <c r="E26" i="14"/>
  <c r="E24" i="14"/>
  <c r="E23" i="14"/>
  <c r="E22" i="14"/>
  <c r="E21" i="14"/>
  <c r="E20" i="14"/>
  <c r="E18" i="14"/>
  <c r="E17" i="14"/>
  <c r="G17" i="14" s="1"/>
  <c r="E16" i="14"/>
  <c r="E15" i="14"/>
  <c r="E13" i="14"/>
  <c r="E12" i="14"/>
  <c r="E7" i="14"/>
  <c r="E8" i="14" s="1"/>
  <c r="E72" i="15"/>
  <c r="E71" i="15"/>
  <c r="G70" i="15"/>
  <c r="E70" i="15"/>
  <c r="E69" i="15"/>
  <c r="E68" i="15"/>
  <c r="E73" i="15" s="1"/>
  <c r="E63" i="15"/>
  <c r="E62" i="15"/>
  <c r="E61" i="15"/>
  <c r="G60" i="15"/>
  <c r="E60" i="15"/>
  <c r="E59" i="15"/>
  <c r="E58" i="15"/>
  <c r="E56" i="15"/>
  <c r="E55" i="15"/>
  <c r="E54" i="15"/>
  <c r="E53" i="15"/>
  <c r="E51" i="15"/>
  <c r="E50" i="15"/>
  <c r="E49" i="15"/>
  <c r="E47" i="15"/>
  <c r="E45" i="15"/>
  <c r="E44" i="15"/>
  <c r="E43" i="15"/>
  <c r="E41" i="15"/>
  <c r="E39" i="15"/>
  <c r="E37" i="15"/>
  <c r="E35" i="15"/>
  <c r="E33" i="15"/>
  <c r="E32" i="15"/>
  <c r="E30" i="15"/>
  <c r="G30" i="15" s="1"/>
  <c r="E28" i="15"/>
  <c r="E27" i="15"/>
  <c r="E25" i="15"/>
  <c r="E24" i="15"/>
  <c r="G24" i="15" s="1"/>
  <c r="E23" i="15"/>
  <c r="E22" i="15"/>
  <c r="E21" i="15"/>
  <c r="E19" i="15"/>
  <c r="E18" i="15"/>
  <c r="E17" i="15"/>
  <c r="E16" i="15"/>
  <c r="E15" i="15"/>
  <c r="E13" i="15"/>
  <c r="E12" i="15"/>
  <c r="E7" i="15"/>
  <c r="G64" i="69"/>
  <c r="E64" i="69"/>
  <c r="E63" i="69"/>
  <c r="E62" i="69"/>
  <c r="E61" i="69"/>
  <c r="E56" i="69"/>
  <c r="E55" i="69"/>
  <c r="E54" i="69"/>
  <c r="E53" i="69"/>
  <c r="E52" i="69"/>
  <c r="E50" i="69"/>
  <c r="G49" i="69"/>
  <c r="E49" i="69"/>
  <c r="E48" i="69"/>
  <c r="E46" i="69"/>
  <c r="E45" i="69"/>
  <c r="G44" i="69"/>
  <c r="E44" i="69"/>
  <c r="E42" i="69"/>
  <c r="E41" i="69"/>
  <c r="E40" i="69"/>
  <c r="G38" i="69"/>
  <c r="E38" i="69"/>
  <c r="E36" i="69"/>
  <c r="E34" i="69"/>
  <c r="E32" i="69"/>
  <c r="E30" i="69"/>
  <c r="G30" i="69" s="1"/>
  <c r="E28" i="69"/>
  <c r="E26" i="69"/>
  <c r="E25" i="69"/>
  <c r="E23" i="69"/>
  <c r="E22" i="69"/>
  <c r="E21" i="69"/>
  <c r="E20" i="69"/>
  <c r="E19" i="69"/>
  <c r="E17" i="69"/>
  <c r="E16" i="69"/>
  <c r="E15" i="69"/>
  <c r="E13" i="69"/>
  <c r="E12" i="69"/>
  <c r="E7" i="69"/>
  <c r="E69" i="70"/>
  <c r="E68" i="70"/>
  <c r="G68" i="70" s="1"/>
  <c r="E67" i="70"/>
  <c r="E66" i="70"/>
  <c r="E65" i="70"/>
  <c r="E70" i="70" s="1"/>
  <c r="E60" i="70"/>
  <c r="E59" i="70"/>
  <c r="G58" i="70"/>
  <c r="E58" i="70"/>
  <c r="E57" i="70"/>
  <c r="E56" i="70"/>
  <c r="E55" i="70"/>
  <c r="G53" i="70"/>
  <c r="E53" i="70"/>
  <c r="E52" i="70"/>
  <c r="E51" i="70"/>
  <c r="E50" i="70"/>
  <c r="G48" i="70"/>
  <c r="E48" i="70"/>
  <c r="E47" i="70"/>
  <c r="E46" i="70"/>
  <c r="E44" i="70"/>
  <c r="E42" i="70"/>
  <c r="E41" i="70"/>
  <c r="E40" i="70"/>
  <c r="E38" i="70"/>
  <c r="E36" i="70"/>
  <c r="E34" i="70"/>
  <c r="E32" i="70"/>
  <c r="E30" i="70"/>
  <c r="E28" i="70"/>
  <c r="E26" i="70"/>
  <c r="E25" i="70"/>
  <c r="E23" i="70"/>
  <c r="G22" i="70"/>
  <c r="E22" i="70"/>
  <c r="E21" i="70"/>
  <c r="E20" i="70"/>
  <c r="E19" i="70"/>
  <c r="E17" i="70"/>
  <c r="G17" i="70" s="1"/>
  <c r="E16" i="70"/>
  <c r="E15" i="70"/>
  <c r="E13" i="70"/>
  <c r="E12" i="70"/>
  <c r="G12" i="70" s="1"/>
  <c r="E7" i="70"/>
  <c r="E8" i="70" s="1"/>
  <c r="E57" i="71"/>
  <c r="E58" i="71" s="1"/>
  <c r="E56" i="71"/>
  <c r="E55" i="71"/>
  <c r="E50" i="71"/>
  <c r="E49" i="71"/>
  <c r="E48" i="71"/>
  <c r="E47" i="71"/>
  <c r="E45" i="71"/>
  <c r="G44" i="71"/>
  <c r="E44" i="71"/>
  <c r="E42" i="71"/>
  <c r="E41" i="71"/>
  <c r="E39" i="71"/>
  <c r="E38" i="71"/>
  <c r="G38" i="71" s="1"/>
  <c r="H38" i="71" s="1"/>
  <c r="E36" i="71"/>
  <c r="G34" i="71"/>
  <c r="H34" i="71" s="1"/>
  <c r="E34" i="71"/>
  <c r="E32" i="71"/>
  <c r="E30" i="71"/>
  <c r="G30" i="71" s="1"/>
  <c r="H30" i="71" s="1"/>
  <c r="E28" i="71"/>
  <c r="G26" i="71"/>
  <c r="E26" i="71"/>
  <c r="H26" i="71" s="1"/>
  <c r="E24" i="71"/>
  <c r="E23" i="71"/>
  <c r="G23" i="71" s="1"/>
  <c r="H23" i="71" s="1"/>
  <c r="E22" i="71"/>
  <c r="G21" i="71"/>
  <c r="E21" i="71"/>
  <c r="H21" i="71" s="1"/>
  <c r="E20" i="71"/>
  <c r="E18" i="71"/>
  <c r="G18" i="71" s="1"/>
  <c r="H18" i="71" s="1"/>
  <c r="E17" i="71"/>
  <c r="G16" i="71"/>
  <c r="E16" i="71"/>
  <c r="H16" i="71" s="1"/>
  <c r="E15" i="71"/>
  <c r="E13" i="71"/>
  <c r="G13" i="71" s="1"/>
  <c r="H13" i="71" s="1"/>
  <c r="E12" i="71"/>
  <c r="E7" i="71"/>
  <c r="E8" i="71" s="1"/>
  <c r="E62" i="72"/>
  <c r="E61" i="72"/>
  <c r="G61" i="72" s="1"/>
  <c r="H61" i="72" s="1"/>
  <c r="E60" i="72"/>
  <c r="G59" i="72"/>
  <c r="E59" i="72"/>
  <c r="H59" i="72" s="1"/>
  <c r="E54" i="72"/>
  <c r="G53" i="72"/>
  <c r="E53" i="72"/>
  <c r="H53" i="72" s="1"/>
  <c r="E52" i="72"/>
  <c r="E51" i="72"/>
  <c r="G51" i="72" s="1"/>
  <c r="H51" i="72" s="1"/>
  <c r="E50" i="72"/>
  <c r="G48" i="72"/>
  <c r="E48" i="72"/>
  <c r="H48" i="72" s="1"/>
  <c r="E47" i="72"/>
  <c r="E46" i="72"/>
  <c r="G46" i="72" s="1"/>
  <c r="H46" i="72" s="1"/>
  <c r="E44" i="72"/>
  <c r="G43" i="72"/>
  <c r="E43" i="72"/>
  <c r="H43" i="72" s="1"/>
  <c r="E41" i="72"/>
  <c r="E39" i="72"/>
  <c r="G39" i="72" s="1"/>
  <c r="H39" i="72" s="1"/>
  <c r="E38" i="72"/>
  <c r="G36" i="72"/>
  <c r="E36" i="72"/>
  <c r="H36" i="72" s="1"/>
  <c r="E34" i="72"/>
  <c r="E32" i="72"/>
  <c r="G32" i="72" s="1"/>
  <c r="H32" i="72" s="1"/>
  <c r="E30" i="72"/>
  <c r="G28" i="72"/>
  <c r="E28" i="72"/>
  <c r="H28" i="72" s="1"/>
  <c r="E26" i="72"/>
  <c r="E24" i="72"/>
  <c r="G24" i="72" s="1"/>
  <c r="H24" i="72" s="1"/>
  <c r="E23" i="72"/>
  <c r="G22" i="72"/>
  <c r="E22" i="72"/>
  <c r="H22" i="72" s="1"/>
  <c r="E21" i="72"/>
  <c r="E20" i="72"/>
  <c r="G20" i="72" s="1"/>
  <c r="H20" i="72" s="1"/>
  <c r="E18" i="72"/>
  <c r="G17" i="72"/>
  <c r="E17" i="72"/>
  <c r="H17" i="72" s="1"/>
  <c r="E16" i="72"/>
  <c r="E15" i="72"/>
  <c r="G15" i="72" s="1"/>
  <c r="H15" i="72" s="1"/>
  <c r="E13" i="72"/>
  <c r="G12" i="72"/>
  <c r="E12" i="72"/>
  <c r="E7" i="72"/>
  <c r="G7" i="72" s="1"/>
  <c r="E71" i="10"/>
  <c r="G71" i="10" s="1"/>
  <c r="H71" i="10" s="1"/>
  <c r="E70" i="10"/>
  <c r="G69" i="10"/>
  <c r="E69" i="10"/>
  <c r="H69" i="10" s="1"/>
  <c r="E68" i="10"/>
  <c r="G63" i="10"/>
  <c r="E63" i="10"/>
  <c r="H63" i="10" s="1"/>
  <c r="E62" i="10"/>
  <c r="E61" i="10"/>
  <c r="G61" i="10" s="1"/>
  <c r="H61" i="10" s="1"/>
  <c r="E60" i="10"/>
  <c r="G59" i="10"/>
  <c r="E59" i="10"/>
  <c r="H59" i="10" s="1"/>
  <c r="E57" i="10"/>
  <c r="E56" i="10"/>
  <c r="G56" i="10" s="1"/>
  <c r="H56" i="10" s="1"/>
  <c r="E55" i="10"/>
  <c r="G53" i="10"/>
  <c r="E53" i="10"/>
  <c r="H53" i="10" s="1"/>
  <c r="E52" i="10"/>
  <c r="E50" i="10"/>
  <c r="G50" i="10" s="1"/>
  <c r="H50" i="10" s="1"/>
  <c r="E49" i="10"/>
  <c r="G47" i="10"/>
  <c r="E47" i="10"/>
  <c r="H47" i="10" s="1"/>
  <c r="E46" i="10"/>
  <c r="E44" i="10"/>
  <c r="G44" i="10" s="1"/>
  <c r="H44" i="10" s="1"/>
  <c r="E42" i="10"/>
  <c r="G40" i="10"/>
  <c r="E40" i="10"/>
  <c r="H40" i="10" s="1"/>
  <c r="E38" i="10"/>
  <c r="E36" i="10"/>
  <c r="G36" i="10" s="1"/>
  <c r="H36" i="10" s="1"/>
  <c r="E35" i="10"/>
  <c r="G33" i="10"/>
  <c r="E33" i="10"/>
  <c r="H33" i="10" s="1"/>
  <c r="E31" i="10"/>
  <c r="E29" i="10"/>
  <c r="G29" i="10" s="1"/>
  <c r="H29" i="10" s="1"/>
  <c r="E27" i="10"/>
  <c r="G26" i="10"/>
  <c r="E26" i="10"/>
  <c r="H26" i="10" s="1"/>
  <c r="E25" i="10"/>
  <c r="E24" i="10"/>
  <c r="G24" i="10" s="1"/>
  <c r="H24" i="10" s="1"/>
  <c r="E23" i="10"/>
  <c r="G21" i="10"/>
  <c r="E21" i="10"/>
  <c r="H21" i="10" s="1"/>
  <c r="E20" i="10"/>
  <c r="E19" i="10"/>
  <c r="G19" i="10" s="1"/>
  <c r="H19" i="10" s="1"/>
  <c r="E18" i="10"/>
  <c r="G17" i="10"/>
  <c r="E17" i="10"/>
  <c r="H17" i="10" s="1"/>
  <c r="E16" i="10"/>
  <c r="E15" i="10"/>
  <c r="G15" i="10" s="1"/>
  <c r="H15" i="10" s="1"/>
  <c r="E13" i="10"/>
  <c r="G12" i="10"/>
  <c r="E12" i="10"/>
  <c r="E7" i="10"/>
  <c r="G7" i="10" s="1"/>
  <c r="E55" i="72" l="1"/>
  <c r="E64" i="72" s="1"/>
  <c r="E51" i="71"/>
  <c r="E59" i="71" s="1"/>
  <c r="E60" i="71" s="1"/>
  <c r="E58" i="14"/>
  <c r="E59" i="14" s="1"/>
  <c r="E64" i="10"/>
  <c r="E8" i="72"/>
  <c r="E8" i="10"/>
  <c r="H20" i="10"/>
  <c r="G63" i="72"/>
  <c r="H20" i="71"/>
  <c r="G8" i="10"/>
  <c r="H7" i="10"/>
  <c r="H35" i="10"/>
  <c r="H16" i="72"/>
  <c r="H68" i="10"/>
  <c r="H47" i="72"/>
  <c r="H18" i="72"/>
  <c r="H34" i="72"/>
  <c r="H42" i="10"/>
  <c r="H7" i="72"/>
  <c r="G8" i="72"/>
  <c r="H15" i="71"/>
  <c r="H50" i="72"/>
  <c r="H12" i="71"/>
  <c r="H24" i="71"/>
  <c r="H46" i="10"/>
  <c r="H23" i="72"/>
  <c r="H41" i="72"/>
  <c r="H31" i="10"/>
  <c r="H49" i="10"/>
  <c r="H62" i="10"/>
  <c r="G15" i="69"/>
  <c r="H15" i="69" s="1"/>
  <c r="G39" i="15"/>
  <c r="H39" i="15" s="1"/>
  <c r="H23" i="14"/>
  <c r="G23" i="14"/>
  <c r="H62" i="13"/>
  <c r="H39" i="71"/>
  <c r="G39" i="71"/>
  <c r="G16" i="69"/>
  <c r="H16" i="69" s="1"/>
  <c r="G12" i="14"/>
  <c r="H12" i="14" s="1"/>
  <c r="H54" i="14"/>
  <c r="G54" i="14"/>
  <c r="G52" i="11"/>
  <c r="H52" i="11" s="1"/>
  <c r="G16" i="10"/>
  <c r="H16" i="10" s="1"/>
  <c r="G20" i="10"/>
  <c r="G25" i="10"/>
  <c r="H25" i="10" s="1"/>
  <c r="G31" i="10"/>
  <c r="G38" i="10"/>
  <c r="H38" i="10" s="1"/>
  <c r="G46" i="10"/>
  <c r="G52" i="10"/>
  <c r="H52" i="10" s="1"/>
  <c r="G57" i="10"/>
  <c r="H57" i="10" s="1"/>
  <c r="G62" i="10"/>
  <c r="G68" i="10"/>
  <c r="G16" i="72"/>
  <c r="G21" i="72"/>
  <c r="H21" i="72" s="1"/>
  <c r="G26" i="72"/>
  <c r="H26" i="72" s="1"/>
  <c r="G34" i="72"/>
  <c r="G41" i="72"/>
  <c r="G47" i="72"/>
  <c r="G52" i="72"/>
  <c r="H52" i="72" s="1"/>
  <c r="G62" i="72"/>
  <c r="H62" i="72" s="1"/>
  <c r="G7" i="71"/>
  <c r="G8" i="71" s="1"/>
  <c r="H8" i="71" s="1"/>
  <c r="G15" i="71"/>
  <c r="G20" i="71"/>
  <c r="G24" i="71"/>
  <c r="G32" i="71"/>
  <c r="H32" i="71" s="1"/>
  <c r="G41" i="71"/>
  <c r="H41" i="71" s="1"/>
  <c r="G13" i="70"/>
  <c r="H13" i="70" s="1"/>
  <c r="H26" i="70"/>
  <c r="G26" i="70"/>
  <c r="G42" i="70"/>
  <c r="H42" i="70" s="1"/>
  <c r="H56" i="70"/>
  <c r="G56" i="70"/>
  <c r="H46" i="69"/>
  <c r="H15" i="15"/>
  <c r="H25" i="15"/>
  <c r="G25" i="15"/>
  <c r="G55" i="15"/>
  <c r="H55" i="15" s="1"/>
  <c r="G13" i="14"/>
  <c r="H13" i="14" s="1"/>
  <c r="G35" i="13"/>
  <c r="H35" i="13" s="1"/>
  <c r="H52" i="13"/>
  <c r="G17" i="12"/>
  <c r="H17" i="12" s="1"/>
  <c r="H29" i="12"/>
  <c r="H47" i="12"/>
  <c r="G59" i="12"/>
  <c r="H59" i="12" s="1"/>
  <c r="E8" i="11"/>
  <c r="H41" i="70"/>
  <c r="H28" i="69"/>
  <c r="H54" i="15"/>
  <c r="H34" i="13"/>
  <c r="E72" i="10"/>
  <c r="H68" i="70"/>
  <c r="G45" i="69"/>
  <c r="H45" i="69" s="1"/>
  <c r="H63" i="13"/>
  <c r="G27" i="12"/>
  <c r="H27" i="12" s="1"/>
  <c r="H38" i="11"/>
  <c r="H42" i="71"/>
  <c r="G42" i="71"/>
  <c r="G55" i="71"/>
  <c r="G58" i="71" s="1"/>
  <c r="H58" i="71" s="1"/>
  <c r="H15" i="70"/>
  <c r="G15" i="70"/>
  <c r="G44" i="70"/>
  <c r="H44" i="70" s="1"/>
  <c r="H57" i="70"/>
  <c r="H69" i="70"/>
  <c r="G69" i="70"/>
  <c r="G32" i="69"/>
  <c r="H32" i="69" s="1"/>
  <c r="H61" i="69"/>
  <c r="G61" i="69"/>
  <c r="G15" i="15"/>
  <c r="H27" i="15"/>
  <c r="H44" i="15"/>
  <c r="H56" i="15"/>
  <c r="G56" i="15"/>
  <c r="H27" i="14"/>
  <c r="G43" i="14"/>
  <c r="H43" i="14" s="1"/>
  <c r="G22" i="13"/>
  <c r="H22" i="13" s="1"/>
  <c r="H64" i="13"/>
  <c r="G64" i="13"/>
  <c r="G18" i="12"/>
  <c r="H18" i="12" s="1"/>
  <c r="H31" i="12"/>
  <c r="G47" i="12"/>
  <c r="H60" i="12"/>
  <c r="G40" i="11"/>
  <c r="H40" i="11" s="1"/>
  <c r="H54" i="11"/>
  <c r="H25" i="70"/>
  <c r="G25" i="70"/>
  <c r="G55" i="70"/>
  <c r="H55" i="70" s="1"/>
  <c r="H30" i="69"/>
  <c r="H42" i="14"/>
  <c r="G74" i="13"/>
  <c r="H74" i="13" s="1"/>
  <c r="G58" i="12"/>
  <c r="H58" i="12" s="1"/>
  <c r="E63" i="72"/>
  <c r="H44" i="71"/>
  <c r="G56" i="71"/>
  <c r="H56" i="71" s="1"/>
  <c r="H16" i="70"/>
  <c r="G16" i="70"/>
  <c r="G28" i="70"/>
  <c r="H28" i="70" s="1"/>
  <c r="G46" i="70"/>
  <c r="H46" i="70" s="1"/>
  <c r="H58" i="70"/>
  <c r="G19" i="69"/>
  <c r="H19" i="69" s="1"/>
  <c r="H49" i="69"/>
  <c r="G16" i="15"/>
  <c r="H16" i="15" s="1"/>
  <c r="G44" i="15"/>
  <c r="H70" i="15"/>
  <c r="H16" i="14"/>
  <c r="G27" i="14"/>
  <c r="H57" i="14"/>
  <c r="H12" i="13"/>
  <c r="G23" i="13"/>
  <c r="H23" i="13" s="1"/>
  <c r="H39" i="13"/>
  <c r="G53" i="13"/>
  <c r="H53" i="13" s="1"/>
  <c r="H33" i="12"/>
  <c r="H49" i="12"/>
  <c r="G49" i="12"/>
  <c r="H13" i="11"/>
  <c r="G24" i="11"/>
  <c r="H24" i="11" s="1"/>
  <c r="E55" i="11"/>
  <c r="H56" i="69"/>
  <c r="G20" i="69"/>
  <c r="H20" i="69" s="1"/>
  <c r="H12" i="10"/>
  <c r="H12" i="72"/>
  <c r="H45" i="71"/>
  <c r="G45" i="71"/>
  <c r="G32" i="70"/>
  <c r="H32" i="70" s="1"/>
  <c r="H48" i="70"/>
  <c r="G59" i="70"/>
  <c r="H59" i="70" s="1"/>
  <c r="H21" i="69"/>
  <c r="H38" i="69"/>
  <c r="H50" i="69"/>
  <c r="G50" i="69"/>
  <c r="H64" i="69"/>
  <c r="H60" i="15"/>
  <c r="H71" i="15"/>
  <c r="G71" i="15"/>
  <c r="H47" i="14"/>
  <c r="G13" i="13"/>
  <c r="E67" i="13"/>
  <c r="E68" i="13" s="1"/>
  <c r="H21" i="12"/>
  <c r="H34" i="12"/>
  <c r="G34" i="12"/>
  <c r="G65" i="12"/>
  <c r="H65" i="12" s="1"/>
  <c r="H45" i="11"/>
  <c r="H7" i="11"/>
  <c r="G47" i="71"/>
  <c r="H47" i="71" s="1"/>
  <c r="G19" i="70"/>
  <c r="H19" i="70" s="1"/>
  <c r="G34" i="70"/>
  <c r="H34" i="70" s="1"/>
  <c r="H60" i="70"/>
  <c r="G60" i="70"/>
  <c r="G7" i="69"/>
  <c r="G8" i="69" s="1"/>
  <c r="H22" i="69"/>
  <c r="H52" i="69"/>
  <c r="H32" i="15"/>
  <c r="G32" i="15"/>
  <c r="G18" i="14"/>
  <c r="H18" i="14" s="1"/>
  <c r="H15" i="13"/>
  <c r="H27" i="13"/>
  <c r="G43" i="13"/>
  <c r="H43" i="13" s="1"/>
  <c r="H66" i="12"/>
  <c r="H16" i="11"/>
  <c r="G16" i="11"/>
  <c r="E61" i="70"/>
  <c r="E62" i="70" s="1"/>
  <c r="H12" i="70"/>
  <c r="H49" i="13"/>
  <c r="G49" i="13"/>
  <c r="H30" i="15"/>
  <c r="G29" i="14"/>
  <c r="H29" i="14" s="1"/>
  <c r="G54" i="13"/>
  <c r="H54" i="13" s="1"/>
  <c r="H25" i="11"/>
  <c r="G25" i="11"/>
  <c r="G13" i="10"/>
  <c r="H13" i="10" s="1"/>
  <c r="G18" i="10"/>
  <c r="H18" i="10" s="1"/>
  <c r="G23" i="10"/>
  <c r="H23" i="10" s="1"/>
  <c r="G27" i="10"/>
  <c r="H27" i="10" s="1"/>
  <c r="G35" i="10"/>
  <c r="G42" i="10"/>
  <c r="G49" i="10"/>
  <c r="G55" i="10"/>
  <c r="H55" i="10" s="1"/>
  <c r="G60" i="10"/>
  <c r="H60" i="10" s="1"/>
  <c r="G70" i="10"/>
  <c r="H70" i="10" s="1"/>
  <c r="G13" i="72"/>
  <c r="H13" i="72" s="1"/>
  <c r="G18" i="72"/>
  <c r="G23" i="72"/>
  <c r="G30" i="72"/>
  <c r="H30" i="72" s="1"/>
  <c r="G38" i="72"/>
  <c r="H38" i="72" s="1"/>
  <c r="G44" i="72"/>
  <c r="H44" i="72" s="1"/>
  <c r="G50" i="72"/>
  <c r="G54" i="72"/>
  <c r="H54" i="72" s="1"/>
  <c r="G60" i="72"/>
  <c r="H60" i="72" s="1"/>
  <c r="G12" i="71"/>
  <c r="G17" i="71"/>
  <c r="H17" i="71" s="1"/>
  <c r="G22" i="71"/>
  <c r="H22" i="71" s="1"/>
  <c r="G28" i="71"/>
  <c r="H28" i="71" s="1"/>
  <c r="G36" i="71"/>
  <c r="H36" i="71" s="1"/>
  <c r="G48" i="71"/>
  <c r="H48" i="71" s="1"/>
  <c r="G20" i="70"/>
  <c r="G50" i="70"/>
  <c r="H50" i="70" s="1"/>
  <c r="E8" i="69"/>
  <c r="H23" i="69"/>
  <c r="H40" i="69"/>
  <c r="G40" i="69"/>
  <c r="E65" i="69"/>
  <c r="G19" i="15"/>
  <c r="H19" i="15" s="1"/>
  <c r="H33" i="15"/>
  <c r="H50" i="15"/>
  <c r="H61" i="15"/>
  <c r="G61" i="15"/>
  <c r="G49" i="14"/>
  <c r="H49" i="14" s="1"/>
  <c r="H63" i="14"/>
  <c r="G27" i="13"/>
  <c r="H45" i="13"/>
  <c r="H58" i="13"/>
  <c r="E61" i="12"/>
  <c r="H12" i="12"/>
  <c r="G23" i="12"/>
  <c r="H23" i="12" s="1"/>
  <c r="H38" i="12"/>
  <c r="G53" i="12"/>
  <c r="H53" i="12" s="1"/>
  <c r="H30" i="11"/>
  <c r="H46" i="11"/>
  <c r="G46" i="11"/>
  <c r="H60" i="11"/>
  <c r="H20" i="11"/>
  <c r="G20" i="11"/>
  <c r="G57" i="71"/>
  <c r="H57" i="71" s="1"/>
  <c r="H15" i="11"/>
  <c r="H49" i="71"/>
  <c r="H21" i="70"/>
  <c r="G21" i="70"/>
  <c r="G36" i="70"/>
  <c r="H36" i="70" s="1"/>
  <c r="H51" i="70"/>
  <c r="G51" i="70"/>
  <c r="G23" i="69"/>
  <c r="G21" i="15"/>
  <c r="H21" i="15" s="1"/>
  <c r="G50" i="15"/>
  <c r="H62" i="15"/>
  <c r="H21" i="14"/>
  <c r="G35" i="14"/>
  <c r="H35" i="14" s="1"/>
  <c r="G28" i="13"/>
  <c r="H28" i="13" s="1"/>
  <c r="E76" i="13"/>
  <c r="G54" i="12"/>
  <c r="H54" i="12" s="1"/>
  <c r="H18" i="11"/>
  <c r="H17" i="70"/>
  <c r="H36" i="69"/>
  <c r="H63" i="69"/>
  <c r="H45" i="15"/>
  <c r="G45" i="15"/>
  <c r="H41" i="13"/>
  <c r="H20" i="12"/>
  <c r="G49" i="71"/>
  <c r="G7" i="70"/>
  <c r="G8" i="70" s="1"/>
  <c r="H8" i="70" s="1"/>
  <c r="H22" i="70"/>
  <c r="G38" i="70"/>
  <c r="H38" i="70" s="1"/>
  <c r="H52" i="70"/>
  <c r="H65" i="70"/>
  <c r="G65" i="70"/>
  <c r="G25" i="69"/>
  <c r="H25" i="69" s="1"/>
  <c r="G54" i="69"/>
  <c r="H54" i="69" s="1"/>
  <c r="G7" i="15"/>
  <c r="G8" i="15" s="1"/>
  <c r="G51" i="15"/>
  <c r="H51" i="15" s="1"/>
  <c r="H22" i="14"/>
  <c r="G37" i="14"/>
  <c r="H37" i="14" s="1"/>
  <c r="H51" i="14"/>
  <c r="G64" i="14"/>
  <c r="H64" i="14" s="1"/>
  <c r="G17" i="13"/>
  <c r="H17" i="13" s="1"/>
  <c r="G59" i="13"/>
  <c r="H59" i="13" s="1"/>
  <c r="H72" i="13"/>
  <c r="H13" i="12"/>
  <c r="G13" i="12"/>
  <c r="G40" i="12"/>
  <c r="H40" i="12" s="1"/>
  <c r="G68" i="12"/>
  <c r="H68" i="12" s="1"/>
  <c r="H19" i="11"/>
  <c r="G32" i="11"/>
  <c r="H32" i="11" s="1"/>
  <c r="H49" i="11"/>
  <c r="G61" i="11"/>
  <c r="H61" i="11" s="1"/>
  <c r="H23" i="70"/>
  <c r="G23" i="70"/>
  <c r="H24" i="15"/>
  <c r="H16" i="12"/>
  <c r="H30" i="70"/>
  <c r="G30" i="70"/>
  <c r="H17" i="14"/>
  <c r="H66" i="13"/>
  <c r="H50" i="71"/>
  <c r="G50" i="71"/>
  <c r="G40" i="70"/>
  <c r="H40" i="70" s="1"/>
  <c r="H53" i="70"/>
  <c r="H66" i="70"/>
  <c r="G66" i="70"/>
  <c r="G13" i="69"/>
  <c r="H13" i="69" s="1"/>
  <c r="H44" i="69"/>
  <c r="G55" i="69"/>
  <c r="H55" i="69" s="1"/>
  <c r="E8" i="15"/>
  <c r="G37" i="15"/>
  <c r="H37" i="15" s="1"/>
  <c r="E64" i="15"/>
  <c r="G22" i="14"/>
  <c r="H53" i="14"/>
  <c r="H65" i="14"/>
  <c r="H18" i="13"/>
  <c r="G18" i="13"/>
  <c r="G47" i="13"/>
  <c r="H47" i="13" s="1"/>
  <c r="H73" i="13"/>
  <c r="H15" i="12"/>
  <c r="H26" i="12"/>
  <c r="H42" i="12"/>
  <c r="G42" i="12"/>
  <c r="E69" i="12"/>
  <c r="H51" i="11"/>
  <c r="E62" i="11"/>
  <c r="G21" i="69"/>
  <c r="G26" i="69"/>
  <c r="H26" i="69" s="1"/>
  <c r="G34" i="69"/>
  <c r="H34" i="69" s="1"/>
  <c r="G41" i="69"/>
  <c r="H41" i="69" s="1"/>
  <c r="G46" i="69"/>
  <c r="G52" i="69"/>
  <c r="G56" i="69"/>
  <c r="G62" i="69"/>
  <c r="H62" i="69" s="1"/>
  <c r="G12" i="15"/>
  <c r="H12" i="15" s="1"/>
  <c r="G17" i="15"/>
  <c r="H17" i="15" s="1"/>
  <c r="G22" i="15"/>
  <c r="H22" i="15" s="1"/>
  <c r="G27" i="15"/>
  <c r="G33" i="15"/>
  <c r="G41" i="15"/>
  <c r="H41" i="15" s="1"/>
  <c r="G47" i="15"/>
  <c r="H47" i="15" s="1"/>
  <c r="G53" i="15"/>
  <c r="H53" i="15" s="1"/>
  <c r="G58" i="15"/>
  <c r="H58" i="15" s="1"/>
  <c r="G62" i="15"/>
  <c r="G68" i="15"/>
  <c r="G72" i="15"/>
  <c r="H72" i="15" s="1"/>
  <c r="G7" i="14"/>
  <c r="G8" i="14" s="1"/>
  <c r="H8" i="14" s="1"/>
  <c r="G15" i="14"/>
  <c r="H15" i="14" s="1"/>
  <c r="G20" i="14"/>
  <c r="H20" i="14" s="1"/>
  <c r="G24" i="14"/>
  <c r="H24" i="14" s="1"/>
  <c r="G31" i="14"/>
  <c r="H31" i="14" s="1"/>
  <c r="G39" i="14"/>
  <c r="H39" i="14" s="1"/>
  <c r="G45" i="14"/>
  <c r="H45" i="14" s="1"/>
  <c r="G50" i="14"/>
  <c r="H50" i="14" s="1"/>
  <c r="G55" i="14"/>
  <c r="H55" i="14" s="1"/>
  <c r="G65" i="14"/>
  <c r="G7" i="13"/>
  <c r="G8" i="13" s="1"/>
  <c r="G15" i="13"/>
  <c r="G19" i="13"/>
  <c r="H19" i="13" s="1"/>
  <c r="G24" i="13"/>
  <c r="H24" i="13" s="1"/>
  <c r="G30" i="13"/>
  <c r="H30" i="13" s="1"/>
  <c r="G37" i="13"/>
  <c r="H37" i="13" s="1"/>
  <c r="G45" i="13"/>
  <c r="G50" i="13"/>
  <c r="H50" i="13" s="1"/>
  <c r="G56" i="13"/>
  <c r="H56" i="13" s="1"/>
  <c r="G61" i="13"/>
  <c r="H61" i="13" s="1"/>
  <c r="G65" i="13"/>
  <c r="H65" i="13" s="1"/>
  <c r="G71" i="13"/>
  <c r="G75" i="13"/>
  <c r="H75" i="13" s="1"/>
  <c r="G7" i="12"/>
  <c r="G8" i="12" s="1"/>
  <c r="G15" i="12"/>
  <c r="G19" i="12"/>
  <c r="G24" i="12"/>
  <c r="H24" i="12" s="1"/>
  <c r="G29" i="12"/>
  <c r="G36" i="12"/>
  <c r="H36" i="12" s="1"/>
  <c r="G44" i="12"/>
  <c r="H44" i="12" s="1"/>
  <c r="G50" i="12"/>
  <c r="H50" i="12" s="1"/>
  <c r="G56" i="12"/>
  <c r="H56" i="12" s="1"/>
  <c r="G60" i="12"/>
  <c r="G66" i="12"/>
  <c r="G12" i="11"/>
  <c r="G17" i="11"/>
  <c r="H17" i="11" s="1"/>
  <c r="G22" i="11"/>
  <c r="H22" i="11" s="1"/>
  <c r="G26" i="11"/>
  <c r="H26" i="11" s="1"/>
  <c r="G34" i="11"/>
  <c r="H34" i="11" s="1"/>
  <c r="G42" i="11"/>
  <c r="H42" i="11" s="1"/>
  <c r="G48" i="11"/>
  <c r="H48" i="11" s="1"/>
  <c r="G53" i="11"/>
  <c r="H53" i="11" s="1"/>
  <c r="G59" i="11"/>
  <c r="G62" i="11" s="1"/>
  <c r="H68" i="15"/>
  <c r="H71" i="13"/>
  <c r="E57" i="69"/>
  <c r="E66" i="14"/>
  <c r="G41" i="70"/>
  <c r="G47" i="70"/>
  <c r="H47" i="70" s="1"/>
  <c r="G52" i="70"/>
  <c r="G57" i="70"/>
  <c r="G67" i="70"/>
  <c r="H67" i="70" s="1"/>
  <c r="G12" i="69"/>
  <c r="G17" i="69"/>
  <c r="H17" i="69" s="1"/>
  <c r="G22" i="69"/>
  <c r="G28" i="69"/>
  <c r="G36" i="69"/>
  <c r="G42" i="69"/>
  <c r="H42" i="69" s="1"/>
  <c r="G48" i="69"/>
  <c r="H48" i="69" s="1"/>
  <c r="G53" i="69"/>
  <c r="H53" i="69" s="1"/>
  <c r="G63" i="69"/>
  <c r="G13" i="15"/>
  <c r="H13" i="15" s="1"/>
  <c r="G18" i="15"/>
  <c r="H18" i="15" s="1"/>
  <c r="G23" i="15"/>
  <c r="H23" i="15" s="1"/>
  <c r="G28" i="15"/>
  <c r="H28" i="15" s="1"/>
  <c r="G35" i="15"/>
  <c r="H35" i="15" s="1"/>
  <c r="G43" i="15"/>
  <c r="H43" i="15" s="1"/>
  <c r="G49" i="15"/>
  <c r="H49" i="15" s="1"/>
  <c r="G54" i="15"/>
  <c r="G59" i="15"/>
  <c r="H59" i="15" s="1"/>
  <c r="G63" i="15"/>
  <c r="H63" i="15" s="1"/>
  <c r="G69" i="15"/>
  <c r="H69" i="15" s="1"/>
  <c r="G16" i="14"/>
  <c r="G21" i="14"/>
  <c r="G26" i="14"/>
  <c r="H26" i="14" s="1"/>
  <c r="G33" i="14"/>
  <c r="H33" i="14" s="1"/>
  <c r="G41" i="14"/>
  <c r="H41" i="14" s="1"/>
  <c r="G46" i="14"/>
  <c r="H46" i="14" s="1"/>
  <c r="G51" i="14"/>
  <c r="G56" i="14"/>
  <c r="H56" i="14" s="1"/>
  <c r="G62" i="14"/>
  <c r="H62" i="14" s="1"/>
  <c r="G16" i="13"/>
  <c r="H16" i="13" s="1"/>
  <c r="G21" i="13"/>
  <c r="H21" i="13" s="1"/>
  <c r="G25" i="13"/>
  <c r="H25" i="13" s="1"/>
  <c r="G32" i="13"/>
  <c r="H32" i="13" s="1"/>
  <c r="G39" i="13"/>
  <c r="G46" i="13"/>
  <c r="H46" i="13" s="1"/>
  <c r="G52" i="13"/>
  <c r="G57" i="13"/>
  <c r="H57" i="13" s="1"/>
  <c r="G62" i="13"/>
  <c r="G66" i="13"/>
  <c r="G72" i="13"/>
  <c r="G16" i="12"/>
  <c r="G20" i="12"/>
  <c r="G25" i="12"/>
  <c r="H25" i="12" s="1"/>
  <c r="G31" i="12"/>
  <c r="G38" i="12"/>
  <c r="G45" i="12"/>
  <c r="H45" i="12" s="1"/>
  <c r="G52" i="12"/>
  <c r="H52" i="12" s="1"/>
  <c r="G57" i="12"/>
  <c r="H57" i="12" s="1"/>
  <c r="G67" i="12"/>
  <c r="H67" i="12" s="1"/>
  <c r="G13" i="11"/>
  <c r="G18" i="11"/>
  <c r="G23" i="11"/>
  <c r="H23" i="11" s="1"/>
  <c r="G28" i="11"/>
  <c r="H28" i="11" s="1"/>
  <c r="G36" i="11"/>
  <c r="H36" i="11" s="1"/>
  <c r="G43" i="11"/>
  <c r="H43" i="11" s="1"/>
  <c r="G49" i="11"/>
  <c r="G54" i="11"/>
  <c r="G60" i="11"/>
  <c r="E56" i="72" l="1"/>
  <c r="E52" i="71"/>
  <c r="G61" i="70"/>
  <c r="G62" i="70" s="1"/>
  <c r="H62" i="70" s="1"/>
  <c r="G67" i="13"/>
  <c r="G68" i="13" s="1"/>
  <c r="H68" i="13" s="1"/>
  <c r="G55" i="72"/>
  <c r="H55" i="72" s="1"/>
  <c r="G61" i="12"/>
  <c r="H61" i="12" s="1"/>
  <c r="E65" i="10"/>
  <c r="H8" i="72"/>
  <c r="H7" i="12"/>
  <c r="H8" i="10"/>
  <c r="H7" i="70"/>
  <c r="H7" i="15"/>
  <c r="H7" i="13"/>
  <c r="H59" i="11"/>
  <c r="H72" i="10"/>
  <c r="H62" i="11"/>
  <c r="H7" i="69"/>
  <c r="H19" i="12"/>
  <c r="G64" i="10"/>
  <c r="G65" i="10" s="1"/>
  <c r="E77" i="13"/>
  <c r="H7" i="71"/>
  <c r="H8" i="15"/>
  <c r="E65" i="15"/>
  <c r="G70" i="70"/>
  <c r="H70" i="70" s="1"/>
  <c r="H55" i="71"/>
  <c r="E66" i="69"/>
  <c r="E67" i="69" s="1"/>
  <c r="E73" i="10"/>
  <c r="G66" i="14"/>
  <c r="G51" i="71"/>
  <c r="G55" i="11"/>
  <c r="G73" i="15"/>
  <c r="H73" i="15" s="1"/>
  <c r="E63" i="11"/>
  <c r="E64" i="11" s="1"/>
  <c r="G72" i="10"/>
  <c r="H13" i="13"/>
  <c r="H8" i="69"/>
  <c r="E58" i="69"/>
  <c r="G76" i="13"/>
  <c r="H8" i="12"/>
  <c r="H63" i="72"/>
  <c r="H8" i="13"/>
  <c r="G65" i="69"/>
  <c r="H65" i="69" s="1"/>
  <c r="H66" i="14"/>
  <c r="G64" i="15"/>
  <c r="G74" i="15" s="1"/>
  <c r="G75" i="15" s="1"/>
  <c r="H76" i="13"/>
  <c r="G69" i="12"/>
  <c r="H7" i="14"/>
  <c r="E70" i="12"/>
  <c r="E62" i="12"/>
  <c r="H12" i="11"/>
  <c r="H8" i="11"/>
  <c r="E56" i="11"/>
  <c r="E65" i="72"/>
  <c r="G57" i="69"/>
  <c r="G58" i="69" s="1"/>
  <c r="H12" i="69"/>
  <c r="G58" i="14"/>
  <c r="E67" i="14"/>
  <c r="E74" i="15"/>
  <c r="E75" i="15" s="1"/>
  <c r="H20" i="70"/>
  <c r="E71" i="70"/>
  <c r="H65" i="10" l="1"/>
  <c r="H67" i="13"/>
  <c r="G64" i="72"/>
  <c r="H64" i="72" s="1"/>
  <c r="G62" i="12"/>
  <c r="H62" i="12" s="1"/>
  <c r="G56" i="72"/>
  <c r="H56" i="72" s="1"/>
  <c r="G77" i="13"/>
  <c r="G78" i="13" s="1"/>
  <c r="H61" i="70"/>
  <c r="H64" i="15"/>
  <c r="G70" i="12"/>
  <c r="G71" i="12" s="1"/>
  <c r="H58" i="69"/>
  <c r="E68" i="14"/>
  <c r="E78" i="13"/>
  <c r="G63" i="11"/>
  <c r="G64" i="11" s="1"/>
  <c r="H64" i="11" s="1"/>
  <c r="G56" i="11"/>
  <c r="H56" i="11" s="1"/>
  <c r="G67" i="14"/>
  <c r="G68" i="14" s="1"/>
  <c r="H58" i="14"/>
  <c r="E71" i="12"/>
  <c r="H55" i="11"/>
  <c r="G66" i="69"/>
  <c r="G67" i="69" s="1"/>
  <c r="H67" i="69" s="1"/>
  <c r="G65" i="15"/>
  <c r="H65" i="15" s="1"/>
  <c r="G59" i="71"/>
  <c r="H51" i="71"/>
  <c r="H75" i="15"/>
  <c r="G59" i="14"/>
  <c r="H59" i="14" s="1"/>
  <c r="H57" i="69"/>
  <c r="G73" i="10"/>
  <c r="G74" i="10" s="1"/>
  <c r="H64" i="10"/>
  <c r="G71" i="70"/>
  <c r="G72" i="70" s="1"/>
  <c r="G52" i="71"/>
  <c r="H52" i="71" s="1"/>
  <c r="E74" i="10"/>
  <c r="H69" i="12"/>
  <c r="E72" i="70"/>
  <c r="H74" i="15"/>
  <c r="H77" i="13" l="1"/>
  <c r="G65" i="72"/>
  <c r="H65" i="72" s="1"/>
  <c r="H78" i="13"/>
  <c r="H70" i="12"/>
  <c r="H71" i="12"/>
  <c r="H71" i="70"/>
  <c r="H66" i="69"/>
  <c r="H63" i="11"/>
  <c r="H73" i="10"/>
  <c r="H72" i="70"/>
  <c r="H74" i="10"/>
  <c r="H59" i="71"/>
  <c r="G60" i="71"/>
  <c r="H60" i="71" s="1"/>
  <c r="H68" i="14"/>
  <c r="H67" i="14"/>
  <c r="AA2" i="9" l="1"/>
  <c r="Z2" i="9"/>
  <c r="A27" i="9"/>
  <c r="A15" i="9"/>
  <c r="H6" i="9"/>
  <c r="F5" i="9"/>
  <c r="D109" i="83"/>
  <c r="D110" i="83" s="1"/>
  <c r="D111" i="83" s="1"/>
  <c r="D112" i="83" s="1"/>
  <c r="A109" i="83"/>
  <c r="A110" i="83" s="1"/>
  <c r="A111" i="83" s="1"/>
  <c r="A112" i="83" s="1"/>
  <c r="E100" i="83"/>
  <c r="D108" i="83" l="1"/>
  <c r="D107" i="83" s="1"/>
  <c r="D106" i="83" s="1"/>
  <c r="A108" i="83"/>
  <c r="A107" i="83" s="1"/>
  <c r="A106" i="83" s="1"/>
  <c r="E99" i="83"/>
  <c r="E101" i="83" l="1"/>
  <c r="E102" i="83" l="1"/>
  <c r="E105" i="83" l="1"/>
  <c r="B105" i="83"/>
  <c r="E100" i="82" l="1"/>
  <c r="A109" i="71"/>
  <c r="A110" i="71" s="1"/>
  <c r="A111" i="71" s="1"/>
  <c r="A112" i="71" s="1"/>
  <c r="A109" i="72"/>
  <c r="A108" i="72" s="1"/>
  <c r="A107" i="72" s="1"/>
  <c r="A106" i="72" s="1"/>
  <c r="D109" i="72"/>
  <c r="D110" i="72" s="1"/>
  <c r="D111" i="72" s="1"/>
  <c r="D112" i="72" s="1"/>
  <c r="D109" i="71"/>
  <c r="D110" i="71" s="1"/>
  <c r="D111" i="71" s="1"/>
  <c r="D112" i="71" s="1"/>
  <c r="D109" i="70"/>
  <c r="D110" i="70" s="1"/>
  <c r="D111" i="70" s="1"/>
  <c r="D112" i="70" s="1"/>
  <c r="A109" i="70"/>
  <c r="A110" i="70" s="1"/>
  <c r="A111" i="70" s="1"/>
  <c r="A112" i="70" s="1"/>
  <c r="D109" i="69"/>
  <c r="D110" i="69" s="1"/>
  <c r="D111" i="69" s="1"/>
  <c r="D112" i="69" s="1"/>
  <c r="A109" i="69"/>
  <c r="A110" i="69" s="1"/>
  <c r="A111" i="69" s="1"/>
  <c r="A112" i="69" s="1"/>
  <c r="N122" i="74"/>
  <c r="D122" i="74"/>
  <c r="N121" i="74"/>
  <c r="D121" i="74"/>
  <c r="N120" i="74"/>
  <c r="D120" i="74"/>
  <c r="N119" i="74"/>
  <c r="D119" i="74"/>
  <c r="N118" i="74"/>
  <c r="D118" i="74"/>
  <c r="N117" i="74"/>
  <c r="D117" i="74"/>
  <c r="N116" i="74"/>
  <c r="D116" i="74"/>
  <c r="K109" i="74"/>
  <c r="K110" i="74" s="1"/>
  <c r="A109" i="74"/>
  <c r="A110" i="74" s="1"/>
  <c r="O105" i="74"/>
  <c r="P105" i="74" s="1"/>
  <c r="E105" i="74"/>
  <c r="B119" i="74" s="1"/>
  <c r="N122" i="75"/>
  <c r="D122" i="75"/>
  <c r="N121" i="75"/>
  <c r="D121" i="75"/>
  <c r="N120" i="75"/>
  <c r="D120" i="75"/>
  <c r="N119" i="75"/>
  <c r="D119" i="75"/>
  <c r="N118" i="75"/>
  <c r="D118" i="75"/>
  <c r="N117" i="75"/>
  <c r="D117" i="75"/>
  <c r="N116" i="75"/>
  <c r="D116" i="75"/>
  <c r="K109" i="75"/>
  <c r="K110" i="75" s="1"/>
  <c r="A109" i="75"/>
  <c r="A108" i="75" s="1"/>
  <c r="O105" i="75"/>
  <c r="P105" i="75" s="1"/>
  <c r="E105" i="75"/>
  <c r="F105" i="75" s="1"/>
  <c r="N122" i="76"/>
  <c r="D122" i="76"/>
  <c r="N121" i="76"/>
  <c r="D121" i="76"/>
  <c r="N120" i="76"/>
  <c r="D120" i="76"/>
  <c r="N119" i="76"/>
  <c r="D119" i="76"/>
  <c r="N118" i="76"/>
  <c r="D118" i="76"/>
  <c r="N117" i="76"/>
  <c r="D117" i="76"/>
  <c r="N116" i="76"/>
  <c r="D116" i="76"/>
  <c r="K109" i="76"/>
  <c r="K110" i="76" s="1"/>
  <c r="K111" i="76" s="1"/>
  <c r="A109" i="76"/>
  <c r="A108" i="76" s="1"/>
  <c r="O105" i="76"/>
  <c r="P105" i="76" s="1"/>
  <c r="E105" i="76"/>
  <c r="B119" i="76" s="1"/>
  <c r="E100" i="76"/>
  <c r="N122" i="77"/>
  <c r="D122" i="77"/>
  <c r="N121" i="77"/>
  <c r="D121" i="77"/>
  <c r="N120" i="77"/>
  <c r="D120" i="77"/>
  <c r="N119" i="77"/>
  <c r="D119" i="77"/>
  <c r="N118" i="77"/>
  <c r="D118" i="77"/>
  <c r="N117" i="77"/>
  <c r="D117" i="77"/>
  <c r="N116" i="77"/>
  <c r="D116" i="77"/>
  <c r="K109" i="77"/>
  <c r="K119" i="77" s="1"/>
  <c r="A109" i="77"/>
  <c r="A119" i="77" s="1"/>
  <c r="O105" i="77"/>
  <c r="P105" i="77" s="1"/>
  <c r="E105" i="77"/>
  <c r="B119" i="77" s="1"/>
  <c r="E100" i="77"/>
  <c r="N122" i="78"/>
  <c r="D122" i="78"/>
  <c r="N121" i="78"/>
  <c r="D121" i="78"/>
  <c r="N120" i="78"/>
  <c r="D120" i="78"/>
  <c r="N119" i="78"/>
  <c r="D119" i="78"/>
  <c r="N118" i="78"/>
  <c r="D118" i="78"/>
  <c r="N117" i="78"/>
  <c r="D117" i="78"/>
  <c r="N116" i="78"/>
  <c r="D116" i="78"/>
  <c r="K109" i="78"/>
  <c r="K110" i="78" s="1"/>
  <c r="A109" i="78"/>
  <c r="A108" i="78" s="1"/>
  <c r="O105" i="78"/>
  <c r="P105" i="78" s="1"/>
  <c r="E105" i="78"/>
  <c r="F105" i="78" s="1"/>
  <c r="N122" i="79"/>
  <c r="D122" i="79"/>
  <c r="N121" i="79"/>
  <c r="D121" i="79"/>
  <c r="N120" i="79"/>
  <c r="D120" i="79"/>
  <c r="N119" i="79"/>
  <c r="D119" i="79"/>
  <c r="N118" i="79"/>
  <c r="D118" i="79"/>
  <c r="N117" i="79"/>
  <c r="D117" i="79"/>
  <c r="N116" i="79"/>
  <c r="D116" i="79"/>
  <c r="K109" i="79"/>
  <c r="K119" i="79" s="1"/>
  <c r="A109" i="79"/>
  <c r="A110" i="79" s="1"/>
  <c r="O105" i="79"/>
  <c r="L119" i="79" s="1"/>
  <c r="E105" i="79"/>
  <c r="F105" i="79" s="1"/>
  <c r="G105" i="79" s="1"/>
  <c r="D105" i="79"/>
  <c r="B118" i="79" s="1"/>
  <c r="E100" i="79"/>
  <c r="N122" i="80"/>
  <c r="D122" i="80"/>
  <c r="N121" i="80"/>
  <c r="D121" i="80"/>
  <c r="N120" i="80"/>
  <c r="D120" i="80"/>
  <c r="N119" i="80"/>
  <c r="D119" i="80"/>
  <c r="N118" i="80"/>
  <c r="D118" i="80"/>
  <c r="N117" i="80"/>
  <c r="D117" i="80"/>
  <c r="N116" i="80"/>
  <c r="D116" i="80"/>
  <c r="K109" i="80"/>
  <c r="K110" i="80" s="1"/>
  <c r="A109" i="80"/>
  <c r="A110" i="80" s="1"/>
  <c r="O105" i="80"/>
  <c r="L119" i="80" s="1"/>
  <c r="E105" i="80"/>
  <c r="B119" i="80" s="1"/>
  <c r="N122" i="81"/>
  <c r="D122" i="81"/>
  <c r="N121" i="81"/>
  <c r="D121" i="81"/>
  <c r="N120" i="81"/>
  <c r="D120" i="81"/>
  <c r="N119" i="81"/>
  <c r="D119" i="81"/>
  <c r="N118" i="81"/>
  <c r="D118" i="81"/>
  <c r="N117" i="81"/>
  <c r="D117" i="81"/>
  <c r="N116" i="81"/>
  <c r="D116" i="81"/>
  <c r="K109" i="81"/>
  <c r="K110" i="81" s="1"/>
  <c r="A109" i="81"/>
  <c r="A110" i="81" s="1"/>
  <c r="A120" i="81" s="1"/>
  <c r="O105" i="81"/>
  <c r="P105" i="81" s="1"/>
  <c r="E105" i="81"/>
  <c r="D105" i="81" s="1"/>
  <c r="N122" i="82"/>
  <c r="D122" i="82"/>
  <c r="N121" i="82"/>
  <c r="D121" i="82"/>
  <c r="N120" i="82"/>
  <c r="D120" i="82"/>
  <c r="N119" i="82"/>
  <c r="D119" i="82"/>
  <c r="N118" i="82"/>
  <c r="D118" i="82"/>
  <c r="N117" i="82"/>
  <c r="D117" i="82"/>
  <c r="N116" i="82"/>
  <c r="D116" i="82"/>
  <c r="K109" i="82"/>
  <c r="K108" i="82" s="1"/>
  <c r="A109" i="82"/>
  <c r="A108" i="82" s="1"/>
  <c r="O105" i="82"/>
  <c r="L119" i="82" s="1"/>
  <c r="E105" i="82"/>
  <c r="D105" i="82" s="1"/>
  <c r="N122" i="73"/>
  <c r="D122" i="73"/>
  <c r="N121" i="73"/>
  <c r="D121" i="73"/>
  <c r="N120" i="73"/>
  <c r="D120" i="73"/>
  <c r="N119" i="73"/>
  <c r="D119" i="73"/>
  <c r="N118" i="73"/>
  <c r="D118" i="73"/>
  <c r="N117" i="73"/>
  <c r="D117" i="73"/>
  <c r="N116" i="73"/>
  <c r="D116" i="73"/>
  <c r="K109" i="73"/>
  <c r="K119" i="73" s="1"/>
  <c r="A109" i="73"/>
  <c r="A110" i="73" s="1"/>
  <c r="O105" i="73"/>
  <c r="L119" i="73" s="1"/>
  <c r="N105" i="73"/>
  <c r="M105" i="73" s="1"/>
  <c r="E105" i="73"/>
  <c r="F105" i="73" s="1"/>
  <c r="D105" i="73"/>
  <c r="C105" i="73" s="1"/>
  <c r="E100" i="71"/>
  <c r="C12" i="9"/>
  <c r="N105" i="79" l="1"/>
  <c r="L118" i="79" s="1"/>
  <c r="A108" i="81"/>
  <c r="A118" i="81" s="1"/>
  <c r="A108" i="69"/>
  <c r="A107" i="69" s="1"/>
  <c r="A106" i="69" s="1"/>
  <c r="A119" i="73"/>
  <c r="D105" i="74"/>
  <c r="C105" i="74" s="1"/>
  <c r="P105" i="82"/>
  <c r="Q105" i="82" s="1"/>
  <c r="L121" i="82" s="1"/>
  <c r="A108" i="70"/>
  <c r="A107" i="70" s="1"/>
  <c r="A106" i="70" s="1"/>
  <c r="B119" i="79"/>
  <c r="F105" i="76"/>
  <c r="B120" i="76" s="1"/>
  <c r="A119" i="80"/>
  <c r="C119" i="80" s="1"/>
  <c r="F105" i="80"/>
  <c r="G105" i="80" s="1"/>
  <c r="H105" i="80" s="1"/>
  <c r="A110" i="78"/>
  <c r="P105" i="80"/>
  <c r="L120" i="80" s="1"/>
  <c r="P105" i="79"/>
  <c r="Q105" i="79" s="1"/>
  <c r="R105" i="79" s="1"/>
  <c r="L122" i="79" s="1"/>
  <c r="L119" i="74"/>
  <c r="F105" i="82"/>
  <c r="G105" i="82" s="1"/>
  <c r="B119" i="78"/>
  <c r="K108" i="78"/>
  <c r="K107" i="78" s="1"/>
  <c r="K106" i="78" s="1"/>
  <c r="K116" i="78" s="1"/>
  <c r="A120" i="80"/>
  <c r="A111" i="80"/>
  <c r="A119" i="81"/>
  <c r="N105" i="80"/>
  <c r="L118" i="80" s="1"/>
  <c r="A110" i="72"/>
  <c r="A111" i="72" s="1"/>
  <c r="A112" i="72" s="1"/>
  <c r="B119" i="82"/>
  <c r="A110" i="77"/>
  <c r="A120" i="77" s="1"/>
  <c r="A108" i="80"/>
  <c r="A107" i="80" s="1"/>
  <c r="C105" i="79"/>
  <c r="B105" i="79" s="1"/>
  <c r="B116" i="79" s="1"/>
  <c r="D105" i="78"/>
  <c r="C105" i="78" s="1"/>
  <c r="B117" i="78" s="1"/>
  <c r="A110" i="76"/>
  <c r="A120" i="76" s="1"/>
  <c r="A119" i="78"/>
  <c r="C119" i="78" s="1"/>
  <c r="D105" i="77"/>
  <c r="B119" i="75"/>
  <c r="A108" i="73"/>
  <c r="F105" i="77"/>
  <c r="G105" i="77" s="1"/>
  <c r="B121" i="77" s="1"/>
  <c r="C119" i="77"/>
  <c r="N105" i="77"/>
  <c r="M105" i="77" s="1"/>
  <c r="L105" i="77" s="1"/>
  <c r="L116" i="77" s="1"/>
  <c r="D105" i="80"/>
  <c r="D105" i="76"/>
  <c r="A108" i="77"/>
  <c r="A118" i="77" s="1"/>
  <c r="K108" i="75"/>
  <c r="K107" i="75" s="1"/>
  <c r="K106" i="75" s="1"/>
  <c r="K116" i="75" s="1"/>
  <c r="N105" i="74"/>
  <c r="M105" i="74" s="1"/>
  <c r="L105" i="74" s="1"/>
  <c r="L116" i="74" s="1"/>
  <c r="K108" i="80"/>
  <c r="K107" i="80" s="1"/>
  <c r="K117" i="80" s="1"/>
  <c r="K110" i="73"/>
  <c r="K111" i="73" s="1"/>
  <c r="K121" i="73" s="1"/>
  <c r="P105" i="73"/>
  <c r="L118" i="73"/>
  <c r="L119" i="77"/>
  <c r="M119" i="77" s="1"/>
  <c r="N105" i="78"/>
  <c r="N105" i="82"/>
  <c r="M119" i="73"/>
  <c r="M119" i="79"/>
  <c r="K110" i="79"/>
  <c r="K120" i="79" s="1"/>
  <c r="K119" i="75"/>
  <c r="K108" i="76"/>
  <c r="K119" i="76"/>
  <c r="K119" i="82"/>
  <c r="M119" i="82" s="1"/>
  <c r="K108" i="79"/>
  <c r="E99" i="77"/>
  <c r="E99" i="78"/>
  <c r="E100" i="80"/>
  <c r="E100" i="75"/>
  <c r="E100" i="81"/>
  <c r="E99" i="82"/>
  <c r="A108" i="71"/>
  <c r="A107" i="71" s="1"/>
  <c r="A106" i="71" s="1"/>
  <c r="D108" i="72"/>
  <c r="D107" i="72" s="1"/>
  <c r="D106" i="72" s="1"/>
  <c r="D108" i="71"/>
  <c r="D107" i="71" s="1"/>
  <c r="D106" i="71" s="1"/>
  <c r="D108" i="70"/>
  <c r="D107" i="70" s="1"/>
  <c r="D106" i="70" s="1"/>
  <c r="D108" i="69"/>
  <c r="D107" i="69" s="1"/>
  <c r="D106" i="69" s="1"/>
  <c r="L120" i="78"/>
  <c r="Q105" i="78"/>
  <c r="L120" i="77"/>
  <c r="Q105" i="77"/>
  <c r="G105" i="75"/>
  <c r="B120" i="75"/>
  <c r="L105" i="73"/>
  <c r="L116" i="73" s="1"/>
  <c r="L117" i="73"/>
  <c r="L120" i="75"/>
  <c r="Q105" i="75"/>
  <c r="B105" i="74"/>
  <c r="B116" i="74" s="1"/>
  <c r="B117" i="74"/>
  <c r="A107" i="82"/>
  <c r="A118" i="82"/>
  <c r="A107" i="78"/>
  <c r="A118" i="78"/>
  <c r="K121" i="76"/>
  <c r="K112" i="76"/>
  <c r="K122" i="76" s="1"/>
  <c r="K107" i="82"/>
  <c r="K118" i="82"/>
  <c r="C105" i="81"/>
  <c r="B118" i="81"/>
  <c r="C118" i="81" s="1"/>
  <c r="A106" i="80"/>
  <c r="A116" i="80" s="1"/>
  <c r="A117" i="80"/>
  <c r="K120" i="78"/>
  <c r="K111" i="78"/>
  <c r="A107" i="75"/>
  <c r="A118" i="75"/>
  <c r="L117" i="74"/>
  <c r="Q105" i="81"/>
  <c r="L120" i="81"/>
  <c r="L121" i="79"/>
  <c r="K120" i="75"/>
  <c r="K111" i="75"/>
  <c r="Q105" i="74"/>
  <c r="L120" i="74"/>
  <c r="A118" i="76"/>
  <c r="A107" i="76"/>
  <c r="A120" i="74"/>
  <c r="A111" i="74"/>
  <c r="B120" i="73"/>
  <c r="G105" i="73"/>
  <c r="B121" i="79"/>
  <c r="H105" i="79"/>
  <c r="K120" i="80"/>
  <c r="K111" i="80"/>
  <c r="A120" i="79"/>
  <c r="A111" i="79"/>
  <c r="K111" i="74"/>
  <c r="K120" i="74"/>
  <c r="A120" i="73"/>
  <c r="A111" i="73"/>
  <c r="Q105" i="76"/>
  <c r="L120" i="76"/>
  <c r="B118" i="82"/>
  <c r="C105" i="82"/>
  <c r="H105" i="82"/>
  <c r="B121" i="82"/>
  <c r="K111" i="81"/>
  <c r="K120" i="81"/>
  <c r="G105" i="78"/>
  <c r="B120" i="78"/>
  <c r="H105" i="77"/>
  <c r="B117" i="73"/>
  <c r="B105" i="73"/>
  <c r="B116" i="73" s="1"/>
  <c r="B119" i="73"/>
  <c r="A110" i="82"/>
  <c r="A118" i="80"/>
  <c r="K119" i="80"/>
  <c r="M119" i="80" s="1"/>
  <c r="B117" i="79"/>
  <c r="B120" i="79"/>
  <c r="K110" i="77"/>
  <c r="A119" i="76"/>
  <c r="C119" i="76" s="1"/>
  <c r="K120" i="76"/>
  <c r="N105" i="75"/>
  <c r="L119" i="75"/>
  <c r="F105" i="74"/>
  <c r="K110" i="82"/>
  <c r="A111" i="77"/>
  <c r="A110" i="75"/>
  <c r="K108" i="73"/>
  <c r="B119" i="81"/>
  <c r="K119" i="78"/>
  <c r="A119" i="74"/>
  <c r="C119" i="74" s="1"/>
  <c r="B120" i="82"/>
  <c r="A119" i="79"/>
  <c r="C119" i="79" s="1"/>
  <c r="B118" i="78"/>
  <c r="L119" i="78"/>
  <c r="D105" i="75"/>
  <c r="B118" i="73"/>
  <c r="K108" i="81"/>
  <c r="A108" i="74"/>
  <c r="F105" i="81"/>
  <c r="K119" i="81"/>
  <c r="B120" i="80"/>
  <c r="A108" i="79"/>
  <c r="A107" i="77"/>
  <c r="N105" i="76"/>
  <c r="L119" i="76"/>
  <c r="K108" i="74"/>
  <c r="A119" i="82"/>
  <c r="C119" i="82" s="1"/>
  <c r="N105" i="81"/>
  <c r="L119" i="81"/>
  <c r="K119" i="74"/>
  <c r="M119" i="74" s="1"/>
  <c r="A119" i="75"/>
  <c r="B118" i="74"/>
  <c r="K108" i="77"/>
  <c r="A111" i="81"/>
  <c r="E99" i="79"/>
  <c r="E100" i="70"/>
  <c r="R105" i="82" l="1"/>
  <c r="L122" i="82" s="1"/>
  <c r="K112" i="73"/>
  <c r="K122" i="73" s="1"/>
  <c r="L117" i="77"/>
  <c r="A107" i="81"/>
  <c r="A106" i="81" s="1"/>
  <c r="A116" i="81" s="1"/>
  <c r="L120" i="79"/>
  <c r="M120" i="79" s="1"/>
  <c r="M120" i="80"/>
  <c r="L120" i="82"/>
  <c r="Q105" i="80"/>
  <c r="K118" i="80"/>
  <c r="M118" i="80" s="1"/>
  <c r="K106" i="80"/>
  <c r="K116" i="80" s="1"/>
  <c r="B120" i="77"/>
  <c r="C120" i="77" s="1"/>
  <c r="B121" i="80"/>
  <c r="L118" i="77"/>
  <c r="M105" i="79"/>
  <c r="L105" i="79" s="1"/>
  <c r="L116" i="79" s="1"/>
  <c r="M105" i="80"/>
  <c r="L117" i="80" s="1"/>
  <c r="M117" i="80" s="1"/>
  <c r="K118" i="78"/>
  <c r="C119" i="73"/>
  <c r="C120" i="73"/>
  <c r="G105" i="76"/>
  <c r="C120" i="76"/>
  <c r="M119" i="75"/>
  <c r="C120" i="80"/>
  <c r="C119" i="75"/>
  <c r="C118" i="82"/>
  <c r="C119" i="81"/>
  <c r="M119" i="76"/>
  <c r="A120" i="78"/>
  <c r="C120" i="78" s="1"/>
  <c r="A111" i="78"/>
  <c r="K117" i="78"/>
  <c r="B118" i="76"/>
  <c r="C105" i="76"/>
  <c r="B105" i="78"/>
  <c r="B116" i="78" s="1"/>
  <c r="C105" i="80"/>
  <c r="B118" i="80"/>
  <c r="C118" i="80" s="1"/>
  <c r="M120" i="74"/>
  <c r="A117" i="81"/>
  <c r="K117" i="75"/>
  <c r="A118" i="73"/>
  <c r="C118" i="73" s="1"/>
  <c r="A107" i="73"/>
  <c r="K118" i="75"/>
  <c r="C118" i="76"/>
  <c r="A111" i="76"/>
  <c r="A121" i="76" s="1"/>
  <c r="C105" i="77"/>
  <c r="B118" i="77"/>
  <c r="C118" i="77" s="1"/>
  <c r="A121" i="80"/>
  <c r="A112" i="80"/>
  <c r="A122" i="80" s="1"/>
  <c r="K120" i="73"/>
  <c r="L118" i="74"/>
  <c r="K111" i="79"/>
  <c r="K121" i="79" s="1"/>
  <c r="M121" i="79" s="1"/>
  <c r="M120" i="76"/>
  <c r="M105" i="78"/>
  <c r="L118" i="78"/>
  <c r="L118" i="82"/>
  <c r="M118" i="82" s="1"/>
  <c r="M105" i="82"/>
  <c r="L120" i="73"/>
  <c r="Q105" i="73"/>
  <c r="K107" i="79"/>
  <c r="K118" i="79"/>
  <c r="M118" i="79" s="1"/>
  <c r="K118" i="76"/>
  <c r="K107" i="76"/>
  <c r="E99" i="76"/>
  <c r="E101" i="73"/>
  <c r="E99" i="73"/>
  <c r="E101" i="75"/>
  <c r="E100" i="74"/>
  <c r="E100" i="73"/>
  <c r="E99" i="75"/>
  <c r="E101" i="82"/>
  <c r="E100" i="78"/>
  <c r="B121" i="76"/>
  <c r="H105" i="76"/>
  <c r="K107" i="77"/>
  <c r="K118" i="77"/>
  <c r="B122" i="80"/>
  <c r="I105" i="80"/>
  <c r="B117" i="82"/>
  <c r="B105" i="82"/>
  <c r="B116" i="82" s="1"/>
  <c r="A121" i="74"/>
  <c r="A112" i="74"/>
  <c r="A122" i="74" s="1"/>
  <c r="L118" i="76"/>
  <c r="M105" i="76"/>
  <c r="K118" i="81"/>
  <c r="K107" i="81"/>
  <c r="M120" i="81"/>
  <c r="K121" i="74"/>
  <c r="K112" i="74"/>
  <c r="K122" i="74" s="1"/>
  <c r="A106" i="77"/>
  <c r="A116" i="77" s="1"/>
  <c r="A117" i="77"/>
  <c r="M119" i="78"/>
  <c r="K120" i="77"/>
  <c r="M120" i="77" s="1"/>
  <c r="K111" i="77"/>
  <c r="K121" i="81"/>
  <c r="K112" i="81"/>
  <c r="K122" i="81" s="1"/>
  <c r="A121" i="79"/>
  <c r="C121" i="79" s="1"/>
  <c r="A112" i="79"/>
  <c r="A122" i="79" s="1"/>
  <c r="R105" i="74"/>
  <c r="L122" i="74" s="1"/>
  <c r="L121" i="74"/>
  <c r="C118" i="78"/>
  <c r="K117" i="82"/>
  <c r="K106" i="82"/>
  <c r="K116" i="82" s="1"/>
  <c r="A106" i="75"/>
  <c r="A116" i="75" s="1"/>
  <c r="A117" i="75"/>
  <c r="C105" i="75"/>
  <c r="B118" i="75"/>
  <c r="C118" i="75" s="1"/>
  <c r="K112" i="78"/>
  <c r="K122" i="78" s="1"/>
  <c r="K121" i="78"/>
  <c r="A120" i="75"/>
  <c r="C120" i="75" s="1"/>
  <c r="A111" i="75"/>
  <c r="B122" i="77"/>
  <c r="I105" i="77"/>
  <c r="M120" i="78"/>
  <c r="A106" i="82"/>
  <c r="A116" i="82" s="1"/>
  <c r="A117" i="82"/>
  <c r="K107" i="74"/>
  <c r="K118" i="74"/>
  <c r="A106" i="76"/>
  <c r="A116" i="76" s="1"/>
  <c r="A117" i="76"/>
  <c r="A118" i="79"/>
  <c r="C118" i="79" s="1"/>
  <c r="A107" i="79"/>
  <c r="C120" i="79"/>
  <c r="A106" i="78"/>
  <c r="A116" i="78" s="1"/>
  <c r="A117" i="78"/>
  <c r="C117" i="78" s="1"/>
  <c r="A121" i="77"/>
  <c r="C121" i="77" s="1"/>
  <c r="A112" i="77"/>
  <c r="A122" i="77" s="1"/>
  <c r="H105" i="75"/>
  <c r="B121" i="75"/>
  <c r="L121" i="75"/>
  <c r="R105" i="75"/>
  <c r="L122" i="75" s="1"/>
  <c r="L121" i="76"/>
  <c r="M121" i="76" s="1"/>
  <c r="R105" i="76"/>
  <c r="L122" i="76" s="1"/>
  <c r="M122" i="76" s="1"/>
  <c r="K112" i="75"/>
  <c r="K122" i="75" s="1"/>
  <c r="K121" i="75"/>
  <c r="K118" i="73"/>
  <c r="M118" i="73" s="1"/>
  <c r="K107" i="73"/>
  <c r="B122" i="82"/>
  <c r="I105" i="82"/>
  <c r="K112" i="80"/>
  <c r="K122" i="80" s="1"/>
  <c r="K121" i="80"/>
  <c r="M120" i="75"/>
  <c r="M119" i="81"/>
  <c r="K120" i="82"/>
  <c r="M120" i="82" s="1"/>
  <c r="K111" i="82"/>
  <c r="L121" i="77"/>
  <c r="R105" i="77"/>
  <c r="L122" i="77" s="1"/>
  <c r="G105" i="81"/>
  <c r="B120" i="81"/>
  <c r="C120" i="81" s="1"/>
  <c r="G105" i="74"/>
  <c r="B120" i="74"/>
  <c r="C120" i="74" s="1"/>
  <c r="B122" i="79"/>
  <c r="I105" i="79"/>
  <c r="A112" i="81"/>
  <c r="A122" i="81" s="1"/>
  <c r="A121" i="81"/>
  <c r="M105" i="81"/>
  <c r="L118" i="81"/>
  <c r="A118" i="74"/>
  <c r="C118" i="74" s="1"/>
  <c r="A107" i="74"/>
  <c r="A120" i="82"/>
  <c r="C120" i="82" s="1"/>
  <c r="A111" i="82"/>
  <c r="H105" i="78"/>
  <c r="B121" i="78"/>
  <c r="B117" i="81"/>
  <c r="B105" i="81"/>
  <c r="B116" i="81" s="1"/>
  <c r="M105" i="75"/>
  <c r="L118" i="75"/>
  <c r="M118" i="75" s="1"/>
  <c r="A112" i="73"/>
  <c r="A122" i="73" s="1"/>
  <c r="A121" i="73"/>
  <c r="H105" i="73"/>
  <c r="B121" i="73"/>
  <c r="L121" i="78"/>
  <c r="R105" i="78"/>
  <c r="L122" i="78" s="1"/>
  <c r="R105" i="81"/>
  <c r="L122" i="81" s="1"/>
  <c r="L121" i="81"/>
  <c r="E99" i="70"/>
  <c r="E99" i="80"/>
  <c r="E101" i="79"/>
  <c r="E99" i="71"/>
  <c r="E99" i="72"/>
  <c r="E100" i="69"/>
  <c r="E100" i="72"/>
  <c r="E99" i="69"/>
  <c r="C121" i="80" l="1"/>
  <c r="C116" i="78"/>
  <c r="M118" i="74"/>
  <c r="M118" i="77"/>
  <c r="C116" i="81"/>
  <c r="C122" i="80"/>
  <c r="L121" i="80"/>
  <c r="M121" i="80" s="1"/>
  <c r="R105" i="80"/>
  <c r="L122" i="80" s="1"/>
  <c r="M122" i="80" s="1"/>
  <c r="M118" i="78"/>
  <c r="K112" i="79"/>
  <c r="K122" i="79" s="1"/>
  <c r="M122" i="79" s="1"/>
  <c r="L117" i="79"/>
  <c r="L105" i="80"/>
  <c r="L116" i="80" s="1"/>
  <c r="M116" i="80" s="1"/>
  <c r="A112" i="76"/>
  <c r="A122" i="76" s="1"/>
  <c r="C117" i="81"/>
  <c r="A112" i="78"/>
  <c r="A122" i="78" s="1"/>
  <c r="A121" i="78"/>
  <c r="C121" i="78" s="1"/>
  <c r="C121" i="73"/>
  <c r="C116" i="82"/>
  <c r="B117" i="77"/>
  <c r="C117" i="77" s="1"/>
  <c r="B105" i="77"/>
  <c r="B116" i="77" s="1"/>
  <c r="C116" i="77" s="1"/>
  <c r="B105" i="80"/>
  <c r="B116" i="80" s="1"/>
  <c r="C116" i="80" s="1"/>
  <c r="B117" i="80"/>
  <c r="C117" i="80" s="1"/>
  <c r="B117" i="76"/>
  <c r="C117" i="76" s="1"/>
  <c r="B105" i="76"/>
  <c r="B116" i="76" s="1"/>
  <c r="C116" i="76" s="1"/>
  <c r="M120" i="73"/>
  <c r="A106" i="73"/>
  <c r="A116" i="73" s="1"/>
  <c r="C116" i="73" s="1"/>
  <c r="A117" i="73"/>
  <c r="C117" i="73" s="1"/>
  <c r="M121" i="74"/>
  <c r="L121" i="73"/>
  <c r="M121" i="73" s="1"/>
  <c r="R105" i="73"/>
  <c r="L122" i="73" s="1"/>
  <c r="M122" i="73" s="1"/>
  <c r="L105" i="82"/>
  <c r="L116" i="82" s="1"/>
  <c r="M116" i="82" s="1"/>
  <c r="L117" i="82"/>
  <c r="M117" i="82" s="1"/>
  <c r="M121" i="75"/>
  <c r="L105" i="78"/>
  <c r="L116" i="78" s="1"/>
  <c r="M116" i="78" s="1"/>
  <c r="L117" i="78"/>
  <c r="M117" i="78" s="1"/>
  <c r="M118" i="76"/>
  <c r="K117" i="79"/>
  <c r="K106" i="79"/>
  <c r="K116" i="79" s="1"/>
  <c r="M116" i="79" s="1"/>
  <c r="K117" i="76"/>
  <c r="K106" i="76"/>
  <c r="K116" i="76" s="1"/>
  <c r="E99" i="81"/>
  <c r="E101" i="70"/>
  <c r="E102" i="70"/>
  <c r="E101" i="77"/>
  <c r="E102" i="73"/>
  <c r="E101" i="78"/>
  <c r="E102" i="77"/>
  <c r="K105" i="77" s="1"/>
  <c r="E99" i="74"/>
  <c r="K112" i="82"/>
  <c r="K122" i="82" s="1"/>
  <c r="M122" i="82" s="1"/>
  <c r="K121" i="82"/>
  <c r="M121" i="82" s="1"/>
  <c r="I105" i="78"/>
  <c r="B122" i="78"/>
  <c r="A112" i="82"/>
  <c r="A122" i="82" s="1"/>
  <c r="C122" i="82" s="1"/>
  <c r="A121" i="82"/>
  <c r="C121" i="82" s="1"/>
  <c r="A121" i="75"/>
  <c r="C121" i="75" s="1"/>
  <c r="A112" i="75"/>
  <c r="A122" i="75" s="1"/>
  <c r="C122" i="73"/>
  <c r="K117" i="74"/>
  <c r="M117" i="74" s="1"/>
  <c r="K106" i="74"/>
  <c r="K116" i="74" s="1"/>
  <c r="M116" i="74" s="1"/>
  <c r="M122" i="78"/>
  <c r="B121" i="81"/>
  <c r="C121" i="81" s="1"/>
  <c r="H105" i="81"/>
  <c r="K106" i="73"/>
  <c r="K116" i="73" s="1"/>
  <c r="M116" i="73" s="1"/>
  <c r="K117" i="73"/>
  <c r="M117" i="73" s="1"/>
  <c r="C122" i="77"/>
  <c r="C117" i="82"/>
  <c r="M122" i="81"/>
  <c r="B122" i="73"/>
  <c r="I105" i="73"/>
  <c r="L117" i="75"/>
  <c r="M117" i="75" s="1"/>
  <c r="L105" i="75"/>
  <c r="L116" i="75" s="1"/>
  <c r="M116" i="75" s="1"/>
  <c r="L105" i="81"/>
  <c r="L116" i="81" s="1"/>
  <c r="L117" i="81"/>
  <c r="B117" i="75"/>
  <c r="C117" i="75" s="1"/>
  <c r="B105" i="75"/>
  <c r="B116" i="75" s="1"/>
  <c r="C116" i="75" s="1"/>
  <c r="M121" i="81"/>
  <c r="K117" i="81"/>
  <c r="K106" i="81"/>
  <c r="K116" i="81" s="1"/>
  <c r="K117" i="77"/>
  <c r="M117" i="77" s="1"/>
  <c r="K106" i="77"/>
  <c r="K116" i="77" s="1"/>
  <c r="M116" i="77" s="1"/>
  <c r="B122" i="76"/>
  <c r="I105" i="76"/>
  <c r="A117" i="74"/>
  <c r="C117" i="74" s="1"/>
  <c r="A106" i="74"/>
  <c r="A116" i="74" s="1"/>
  <c r="C116" i="74" s="1"/>
  <c r="B122" i="75"/>
  <c r="I105" i="75"/>
  <c r="M121" i="78"/>
  <c r="K112" i="77"/>
  <c r="K122" i="77" s="1"/>
  <c r="M122" i="77" s="1"/>
  <c r="K121" i="77"/>
  <c r="M121" i="77" s="1"/>
  <c r="M118" i="81"/>
  <c r="C121" i="76"/>
  <c r="A117" i="79"/>
  <c r="C117" i="79" s="1"/>
  <c r="A106" i="79"/>
  <c r="A116" i="79" s="1"/>
  <c r="C116" i="79" s="1"/>
  <c r="M122" i="74"/>
  <c r="B121" i="74"/>
  <c r="C121" i="74" s="1"/>
  <c r="H105" i="74"/>
  <c r="C122" i="79"/>
  <c r="M122" i="75"/>
  <c r="L105" i="76"/>
  <c r="L116" i="76" s="1"/>
  <c r="L117" i="76"/>
  <c r="E101" i="81"/>
  <c r="E101" i="80"/>
  <c r="E101" i="71"/>
  <c r="E101" i="69"/>
  <c r="E101" i="72"/>
  <c r="A109" i="11"/>
  <c r="A108" i="11" s="1"/>
  <c r="A107" i="11" s="1"/>
  <c r="A106" i="11" s="1"/>
  <c r="D109" i="11"/>
  <c r="D108" i="11" s="1"/>
  <c r="D107" i="11" s="1"/>
  <c r="D106" i="11" s="1"/>
  <c r="C122" i="76" l="1"/>
  <c r="M117" i="79"/>
  <c r="M116" i="76"/>
  <c r="C122" i="78"/>
  <c r="M117" i="76"/>
  <c r="E101" i="76"/>
  <c r="E102" i="75"/>
  <c r="A105" i="75" s="1"/>
  <c r="E102" i="69"/>
  <c r="E105" i="69" s="1"/>
  <c r="E102" i="78"/>
  <c r="A105" i="78" s="1"/>
  <c r="E102" i="79"/>
  <c r="K105" i="79" s="1"/>
  <c r="E102" i="76"/>
  <c r="K105" i="76" s="1"/>
  <c r="E102" i="82"/>
  <c r="A105" i="82" s="1"/>
  <c r="A105" i="77"/>
  <c r="E102" i="71"/>
  <c r="B105" i="71" s="1"/>
  <c r="E101" i="74"/>
  <c r="E102" i="74"/>
  <c r="A105" i="73"/>
  <c r="K105" i="73"/>
  <c r="B122" i="74"/>
  <c r="C122" i="74" s="1"/>
  <c r="I105" i="74"/>
  <c r="C122" i="75"/>
  <c r="M116" i="81"/>
  <c r="B122" i="81"/>
  <c r="C122" i="81" s="1"/>
  <c r="I105" i="81"/>
  <c r="M117" i="81"/>
  <c r="E102" i="80"/>
  <c r="E102" i="81"/>
  <c r="E105" i="70"/>
  <c r="B105" i="70"/>
  <c r="E102" i="72"/>
  <c r="A110" i="11"/>
  <c r="A111" i="11" s="1"/>
  <c r="A112" i="11" s="1"/>
  <c r="D110" i="11"/>
  <c r="D111" i="11" s="1"/>
  <c r="D112" i="11" s="1"/>
  <c r="K105" i="75" l="1"/>
  <c r="B105" i="69"/>
  <c r="K105" i="78"/>
  <c r="A105" i="79"/>
  <c r="A105" i="76"/>
  <c r="K105" i="82"/>
  <c r="E105" i="71"/>
  <c r="K105" i="81"/>
  <c r="A105" i="81"/>
  <c r="K105" i="80"/>
  <c r="A105" i="80"/>
  <c r="A105" i="74"/>
  <c r="K105" i="74"/>
  <c r="E105" i="72"/>
  <c r="B105" i="72"/>
  <c r="E102" i="47" l="1"/>
  <c r="E101" i="26"/>
  <c r="G11" i="9" l="1"/>
  <c r="G12" i="9" s="1"/>
  <c r="G13" i="9" s="1"/>
  <c r="G14" i="9" s="1"/>
  <c r="K7" i="9"/>
  <c r="L7" i="9" s="1"/>
  <c r="M7" i="9" s="1"/>
  <c r="N7" i="9" s="1"/>
  <c r="N118" i="16"/>
  <c r="N118" i="25"/>
  <c r="N118" i="24"/>
  <c r="N118" i="23"/>
  <c r="N118" i="22"/>
  <c r="N118" i="21"/>
  <c r="N118" i="20"/>
  <c r="N118" i="19"/>
  <c r="N118" i="18"/>
  <c r="N118" i="17"/>
  <c r="N119" i="16"/>
  <c r="N119" i="25"/>
  <c r="N119" i="24"/>
  <c r="N119" i="23"/>
  <c r="N119" i="22"/>
  <c r="N119" i="21"/>
  <c r="N119" i="20"/>
  <c r="N119" i="19"/>
  <c r="N119" i="18"/>
  <c r="N119" i="17"/>
  <c r="N120" i="16"/>
  <c r="N120" i="25"/>
  <c r="N120" i="24"/>
  <c r="N120" i="23"/>
  <c r="N120" i="22"/>
  <c r="N120" i="21"/>
  <c r="N120" i="20"/>
  <c r="N120" i="19"/>
  <c r="N120" i="18"/>
  <c r="N120" i="17"/>
  <c r="X13" i="9"/>
  <c r="N122" i="17"/>
  <c r="N121" i="17"/>
  <c r="N117" i="17"/>
  <c r="N116" i="17"/>
  <c r="N122" i="18"/>
  <c r="N121" i="18"/>
  <c r="N117" i="18"/>
  <c r="N116" i="18"/>
  <c r="N122" i="19"/>
  <c r="N121" i="19"/>
  <c r="N117" i="19"/>
  <c r="N116" i="19"/>
  <c r="N122" i="20"/>
  <c r="N121" i="20"/>
  <c r="N117" i="20"/>
  <c r="N116" i="20"/>
  <c r="N122" i="21"/>
  <c r="N121" i="21"/>
  <c r="N117" i="21"/>
  <c r="N116" i="21"/>
  <c r="N122" i="22"/>
  <c r="N121" i="22"/>
  <c r="N117" i="22"/>
  <c r="N116" i="22"/>
  <c r="N122" i="23"/>
  <c r="N121" i="23"/>
  <c r="N117" i="23"/>
  <c r="N116" i="23"/>
  <c r="N122" i="24"/>
  <c r="N121" i="24"/>
  <c r="N117" i="24"/>
  <c r="N116" i="24"/>
  <c r="N122" i="25"/>
  <c r="N121" i="25"/>
  <c r="N117" i="25"/>
  <c r="N116" i="25"/>
  <c r="N122" i="16"/>
  <c r="N121" i="16"/>
  <c r="N117" i="16"/>
  <c r="N116" i="16"/>
  <c r="D122" i="17"/>
  <c r="D122" i="18"/>
  <c r="D122" i="19"/>
  <c r="D122" i="20"/>
  <c r="D122" i="21"/>
  <c r="D122" i="22"/>
  <c r="D122" i="23"/>
  <c r="D122" i="24"/>
  <c r="D122" i="25"/>
  <c r="D122" i="16"/>
  <c r="D121" i="17"/>
  <c r="D121" i="18"/>
  <c r="D121" i="19"/>
  <c r="D121" i="20"/>
  <c r="D121" i="21"/>
  <c r="D121" i="22"/>
  <c r="D121" i="23"/>
  <c r="D121" i="24"/>
  <c r="D121" i="25"/>
  <c r="D121" i="16"/>
  <c r="D120" i="17"/>
  <c r="D120" i="18"/>
  <c r="D120" i="19"/>
  <c r="D120" i="20"/>
  <c r="D120" i="21"/>
  <c r="D120" i="22"/>
  <c r="D120" i="23"/>
  <c r="D120" i="24"/>
  <c r="D120" i="25"/>
  <c r="D120" i="16"/>
  <c r="D119" i="17"/>
  <c r="D119" i="18"/>
  <c r="D119" i="19"/>
  <c r="D119" i="20"/>
  <c r="D119" i="21"/>
  <c r="D119" i="22"/>
  <c r="D119" i="23"/>
  <c r="D119" i="24"/>
  <c r="D119" i="25"/>
  <c r="D119" i="16"/>
  <c r="D118" i="17"/>
  <c r="D118" i="18"/>
  <c r="D118" i="19"/>
  <c r="D118" i="20"/>
  <c r="D118" i="21"/>
  <c r="D118" i="22"/>
  <c r="D118" i="23"/>
  <c r="D118" i="24"/>
  <c r="D118" i="25"/>
  <c r="D118" i="16"/>
  <c r="D117" i="17"/>
  <c r="D117" i="18"/>
  <c r="D117" i="19"/>
  <c r="D117" i="20"/>
  <c r="D117" i="21"/>
  <c r="D117" i="22"/>
  <c r="D117" i="23"/>
  <c r="D117" i="24"/>
  <c r="D117" i="25"/>
  <c r="D117" i="16"/>
  <c r="D116" i="17"/>
  <c r="D116" i="18"/>
  <c r="D116" i="19"/>
  <c r="D116" i="20"/>
  <c r="D116" i="21"/>
  <c r="D116" i="22"/>
  <c r="D116" i="23"/>
  <c r="D116" i="24"/>
  <c r="D116" i="25"/>
  <c r="D116" i="16"/>
  <c r="K109" i="25"/>
  <c r="K119" i="25" s="1"/>
  <c r="A109" i="25"/>
  <c r="A110" i="25" s="1"/>
  <c r="A111" i="25" s="1"/>
  <c r="A112" i="25" s="1"/>
  <c r="O105" i="25"/>
  <c r="N105" i="25" s="1"/>
  <c r="L118" i="25" s="1"/>
  <c r="E105" i="25"/>
  <c r="K109" i="24"/>
  <c r="K119" i="24" s="1"/>
  <c r="A109" i="24"/>
  <c r="A110" i="24" s="1"/>
  <c r="A111" i="24" s="1"/>
  <c r="A112" i="24" s="1"/>
  <c r="O105" i="24"/>
  <c r="L119" i="24" s="1"/>
  <c r="E105" i="24"/>
  <c r="K109" i="23"/>
  <c r="K119" i="23" s="1"/>
  <c r="A109" i="23"/>
  <c r="A110" i="23" s="1"/>
  <c r="A111" i="23" s="1"/>
  <c r="A112" i="23" s="1"/>
  <c r="O105" i="23"/>
  <c r="L119" i="23" s="1"/>
  <c r="E105" i="23"/>
  <c r="K109" i="22"/>
  <c r="K119" i="22" s="1"/>
  <c r="A109" i="22"/>
  <c r="A108" i="22" s="1"/>
  <c r="A107" i="22" s="1"/>
  <c r="O105" i="22"/>
  <c r="L119" i="22" s="1"/>
  <c r="E105" i="22"/>
  <c r="K109" i="21"/>
  <c r="K119" i="21" s="1"/>
  <c r="A109" i="21"/>
  <c r="O105" i="21"/>
  <c r="L119" i="21" s="1"/>
  <c r="E105" i="21"/>
  <c r="K109" i="20"/>
  <c r="K119" i="20" s="1"/>
  <c r="A109" i="20"/>
  <c r="O105" i="20"/>
  <c r="N105" i="20" s="1"/>
  <c r="L118" i="20" s="1"/>
  <c r="E105" i="20"/>
  <c r="K109" i="19"/>
  <c r="K119" i="19" s="1"/>
  <c r="A109" i="19"/>
  <c r="A110" i="19" s="1"/>
  <c r="A111" i="19" s="1"/>
  <c r="A112" i="19" s="1"/>
  <c r="O105" i="19"/>
  <c r="L119" i="19" s="1"/>
  <c r="E105" i="19"/>
  <c r="K109" i="18"/>
  <c r="K119" i="18" s="1"/>
  <c r="A109" i="18"/>
  <c r="A110" i="18" s="1"/>
  <c r="A111" i="18" s="1"/>
  <c r="A112" i="18" s="1"/>
  <c r="O105" i="18"/>
  <c r="L119" i="18" s="1"/>
  <c r="E105" i="18"/>
  <c r="K109" i="17"/>
  <c r="K119" i="17" s="1"/>
  <c r="A109" i="17"/>
  <c r="A110" i="17" s="1"/>
  <c r="A111" i="17" s="1"/>
  <c r="A112" i="17" s="1"/>
  <c r="O105" i="17"/>
  <c r="L119" i="17" s="1"/>
  <c r="E105" i="17"/>
  <c r="O105" i="16"/>
  <c r="L119" i="16" s="1"/>
  <c r="K109" i="16"/>
  <c r="K108" i="16" s="1"/>
  <c r="K118" i="16" s="1"/>
  <c r="E105" i="16"/>
  <c r="A109" i="16"/>
  <c r="A110" i="16" s="1"/>
  <c r="A111" i="16" s="1"/>
  <c r="A112" i="16" s="1"/>
  <c r="H5" i="9"/>
  <c r="X24" i="9"/>
  <c r="X23" i="9" s="1"/>
  <c r="X22" i="9" s="1"/>
  <c r="X21" i="9" s="1"/>
  <c r="X20" i="9"/>
  <c r="X9" i="9"/>
  <c r="D109" i="47"/>
  <c r="D110" i="47" s="1"/>
  <c r="D111" i="47" s="1"/>
  <c r="D112" i="47" s="1"/>
  <c r="A109" i="47"/>
  <c r="A110" i="47" s="1"/>
  <c r="A111" i="47" s="1"/>
  <c r="A112" i="47" s="1"/>
  <c r="D109" i="48"/>
  <c r="D108" i="48" s="1"/>
  <c r="D107" i="48" s="1"/>
  <c r="D106" i="48" s="1"/>
  <c r="A109" i="48"/>
  <c r="A110" i="48" s="1"/>
  <c r="A111" i="48" s="1"/>
  <c r="A112" i="48" s="1"/>
  <c r="D109" i="49"/>
  <c r="D110" i="49" s="1"/>
  <c r="D111" i="49" s="1"/>
  <c r="D112" i="49" s="1"/>
  <c r="A109" i="49"/>
  <c r="A108" i="49" s="1"/>
  <c r="A107" i="49" s="1"/>
  <c r="A106" i="49" s="1"/>
  <c r="D109" i="50"/>
  <c r="D110" i="50" s="1"/>
  <c r="D111" i="50" s="1"/>
  <c r="D112" i="50" s="1"/>
  <c r="A109" i="50"/>
  <c r="A110" i="50" s="1"/>
  <c r="A111" i="50" s="1"/>
  <c r="A112" i="50" s="1"/>
  <c r="D109" i="51"/>
  <c r="D108" i="51" s="1"/>
  <c r="D107" i="51" s="1"/>
  <c r="D106" i="51" s="1"/>
  <c r="A109" i="51"/>
  <c r="A110" i="51" s="1"/>
  <c r="A111" i="51" s="1"/>
  <c r="A112" i="51" s="1"/>
  <c r="D109" i="52"/>
  <c r="D110" i="52" s="1"/>
  <c r="D111" i="52" s="1"/>
  <c r="D112" i="52" s="1"/>
  <c r="A109" i="52"/>
  <c r="A108" i="52" s="1"/>
  <c r="A107" i="52" s="1"/>
  <c r="A106" i="52" s="1"/>
  <c r="D109" i="53"/>
  <c r="D110" i="53" s="1"/>
  <c r="D111" i="53" s="1"/>
  <c r="D112" i="53" s="1"/>
  <c r="A109" i="53"/>
  <c r="A110" i="53" s="1"/>
  <c r="A111" i="53" s="1"/>
  <c r="A112" i="53" s="1"/>
  <c r="D109" i="54"/>
  <c r="D108" i="54" s="1"/>
  <c r="D107" i="54" s="1"/>
  <c r="D106" i="54" s="1"/>
  <c r="A109" i="54"/>
  <c r="A110" i="54" s="1"/>
  <c r="A111" i="54" s="1"/>
  <c r="A112" i="54" s="1"/>
  <c r="D109" i="55"/>
  <c r="D110" i="55" s="1"/>
  <c r="D111" i="55" s="1"/>
  <c r="D112" i="55" s="1"/>
  <c r="A109" i="55"/>
  <c r="A110" i="55" s="1"/>
  <c r="A111" i="55" s="1"/>
  <c r="A112" i="55" s="1"/>
  <c r="D109" i="56"/>
  <c r="D110" i="56" s="1"/>
  <c r="D111" i="56" s="1"/>
  <c r="D112" i="56" s="1"/>
  <c r="A109" i="56"/>
  <c r="A110" i="56" s="1"/>
  <c r="A111" i="56" s="1"/>
  <c r="A112" i="56" s="1"/>
  <c r="D109" i="57"/>
  <c r="D108" i="57" s="1"/>
  <c r="D107" i="57" s="1"/>
  <c r="D106" i="57" s="1"/>
  <c r="A109" i="57"/>
  <c r="A110" i="57" s="1"/>
  <c r="A111" i="57" s="1"/>
  <c r="A112" i="57" s="1"/>
  <c r="D109" i="58"/>
  <c r="D110" i="58" s="1"/>
  <c r="D111" i="58" s="1"/>
  <c r="D112" i="58" s="1"/>
  <c r="A109" i="58"/>
  <c r="A108" i="58" s="1"/>
  <c r="A107" i="58" s="1"/>
  <c r="A106" i="58" s="1"/>
  <c r="D109" i="59"/>
  <c r="D110" i="59" s="1"/>
  <c r="D111" i="59" s="1"/>
  <c r="D112" i="59" s="1"/>
  <c r="A109" i="59"/>
  <c r="A110" i="59" s="1"/>
  <c r="A111" i="59" s="1"/>
  <c r="A112" i="59" s="1"/>
  <c r="D109" i="46"/>
  <c r="D110" i="46" s="1"/>
  <c r="D111" i="46" s="1"/>
  <c r="D112" i="46" s="1"/>
  <c r="A109" i="46"/>
  <c r="A108" i="46" s="1"/>
  <c r="A107" i="46" s="1"/>
  <c r="A106" i="46" s="1"/>
  <c r="D109" i="45"/>
  <c r="D110" i="45" s="1"/>
  <c r="D111" i="45" s="1"/>
  <c r="D112" i="45" s="1"/>
  <c r="D109" i="44"/>
  <c r="D108" i="44" s="1"/>
  <c r="D107" i="44" s="1"/>
  <c r="D106" i="44" s="1"/>
  <c r="D109" i="43"/>
  <c r="D108" i="43" s="1"/>
  <c r="D107" i="43" s="1"/>
  <c r="D106" i="43" s="1"/>
  <c r="D109" i="42"/>
  <c r="D110" i="42" s="1"/>
  <c r="D111" i="42" s="1"/>
  <c r="D112" i="42" s="1"/>
  <c r="D109" i="41"/>
  <c r="D108" i="41" s="1"/>
  <c r="D107" i="41" s="1"/>
  <c r="D106" i="41" s="1"/>
  <c r="D109" i="40"/>
  <c r="D108" i="40" s="1"/>
  <c r="D107" i="40" s="1"/>
  <c r="D106" i="40" s="1"/>
  <c r="D109" i="39"/>
  <c r="D110" i="39" s="1"/>
  <c r="D111" i="39" s="1"/>
  <c r="D112" i="39" s="1"/>
  <c r="D109" i="38"/>
  <c r="D108" i="38" s="1"/>
  <c r="D107" i="38" s="1"/>
  <c r="D106" i="38" s="1"/>
  <c r="D109" i="37"/>
  <c r="D108" i="37" s="1"/>
  <c r="D107" i="37" s="1"/>
  <c r="D106" i="37" s="1"/>
  <c r="D109" i="36"/>
  <c r="D110" i="36" s="1"/>
  <c r="D111" i="36" s="1"/>
  <c r="D112" i="36" s="1"/>
  <c r="D109" i="35"/>
  <c r="D108" i="35" s="1"/>
  <c r="D107" i="35" s="1"/>
  <c r="D106" i="35" s="1"/>
  <c r="D109" i="34"/>
  <c r="D108" i="34" s="1"/>
  <c r="D107" i="34" s="1"/>
  <c r="D106" i="34" s="1"/>
  <c r="D109" i="33"/>
  <c r="D108" i="33" s="1"/>
  <c r="D107" i="33" s="1"/>
  <c r="D106" i="33" s="1"/>
  <c r="D109" i="32"/>
  <c r="D110" i="32" s="1"/>
  <c r="D111" i="32" s="1"/>
  <c r="D112" i="32" s="1"/>
  <c r="D109" i="31"/>
  <c r="D108" i="31" s="1"/>
  <c r="D107" i="31" s="1"/>
  <c r="D106" i="31" s="1"/>
  <c r="D109" i="30"/>
  <c r="D110" i="30" s="1"/>
  <c r="D111" i="30" s="1"/>
  <c r="D112" i="30" s="1"/>
  <c r="D109" i="29"/>
  <c r="D110" i="29" s="1"/>
  <c r="D111" i="29" s="1"/>
  <c r="D112" i="29" s="1"/>
  <c r="D109" i="28"/>
  <c r="D110" i="28" s="1"/>
  <c r="D111" i="28" s="1"/>
  <c r="D112" i="28" s="1"/>
  <c r="D109" i="27"/>
  <c r="D110" i="27" s="1"/>
  <c r="D111" i="27" s="1"/>
  <c r="D112" i="27" s="1"/>
  <c r="D109" i="26"/>
  <c r="D110" i="26" s="1"/>
  <c r="D111" i="26" s="1"/>
  <c r="D112" i="26" s="1"/>
  <c r="D109" i="15"/>
  <c r="D110" i="15" s="1"/>
  <c r="D111" i="15" s="1"/>
  <c r="D112" i="15" s="1"/>
  <c r="D109" i="14"/>
  <c r="D110" i="14" s="1"/>
  <c r="D111" i="14" s="1"/>
  <c r="D112" i="14" s="1"/>
  <c r="D109" i="13"/>
  <c r="D110" i="13" s="1"/>
  <c r="D111" i="13" s="1"/>
  <c r="D112" i="13" s="1"/>
  <c r="D109" i="12"/>
  <c r="D108" i="12" s="1"/>
  <c r="D107" i="12" s="1"/>
  <c r="D106" i="12" s="1"/>
  <c r="A109" i="26"/>
  <c r="A110" i="26" s="1"/>
  <c r="A111" i="26" s="1"/>
  <c r="A112" i="26" s="1"/>
  <c r="A109" i="28"/>
  <c r="A108" i="28" s="1"/>
  <c r="A107" i="28" s="1"/>
  <c r="A106" i="28" s="1"/>
  <c r="A109" i="29"/>
  <c r="A110" i="29" s="1"/>
  <c r="A111" i="29" s="1"/>
  <c r="A112" i="29" s="1"/>
  <c r="A109" i="30"/>
  <c r="A108" i="30" s="1"/>
  <c r="A107" i="30" s="1"/>
  <c r="A106" i="30" s="1"/>
  <c r="A109" i="31"/>
  <c r="A108" i="31" s="1"/>
  <c r="A107" i="31" s="1"/>
  <c r="A106" i="31" s="1"/>
  <c r="A109" i="32"/>
  <c r="A110" i="32" s="1"/>
  <c r="A111" i="32" s="1"/>
  <c r="A112" i="32" s="1"/>
  <c r="A109" i="33"/>
  <c r="A108" i="33" s="1"/>
  <c r="A107" i="33" s="1"/>
  <c r="A106" i="33" s="1"/>
  <c r="A109" i="34"/>
  <c r="A108" i="34" s="1"/>
  <c r="A107" i="34" s="1"/>
  <c r="A106" i="34" s="1"/>
  <c r="A109" i="35"/>
  <c r="A110" i="35" s="1"/>
  <c r="A111" i="35" s="1"/>
  <c r="A112" i="35" s="1"/>
  <c r="A109" i="36"/>
  <c r="A110" i="36" s="1"/>
  <c r="A111" i="36" s="1"/>
  <c r="A112" i="36" s="1"/>
  <c r="A109" i="37"/>
  <c r="A108" i="37" s="1"/>
  <c r="A107" i="37" s="1"/>
  <c r="A106" i="37" s="1"/>
  <c r="A109" i="38"/>
  <c r="A110" i="38" s="1"/>
  <c r="A111" i="38" s="1"/>
  <c r="A112" i="38" s="1"/>
  <c r="A109" i="39"/>
  <c r="A110" i="39" s="1"/>
  <c r="A111" i="39" s="1"/>
  <c r="A112" i="39" s="1"/>
  <c r="A109" i="40"/>
  <c r="A108" i="40" s="1"/>
  <c r="A107" i="40" s="1"/>
  <c r="A106" i="40" s="1"/>
  <c r="A109" i="41"/>
  <c r="A110" i="41" s="1"/>
  <c r="A111" i="41" s="1"/>
  <c r="A112" i="41" s="1"/>
  <c r="A109" i="42"/>
  <c r="A108" i="42" s="1"/>
  <c r="A107" i="42" s="1"/>
  <c r="A106" i="42" s="1"/>
  <c r="A109" i="43"/>
  <c r="A108" i="43" s="1"/>
  <c r="A107" i="43" s="1"/>
  <c r="A106" i="43" s="1"/>
  <c r="A109" i="44"/>
  <c r="A110" i="44" s="1"/>
  <c r="A111" i="44" s="1"/>
  <c r="A112" i="44" s="1"/>
  <c r="A109" i="45"/>
  <c r="A108" i="45" s="1"/>
  <c r="A107" i="45" s="1"/>
  <c r="A106" i="45" s="1"/>
  <c r="A109" i="27"/>
  <c r="A108" i="27" s="1"/>
  <c r="A107" i="27" s="1"/>
  <c r="A106" i="27" s="1"/>
  <c r="A109" i="13"/>
  <c r="A110" i="13" s="1"/>
  <c r="A111" i="13" s="1"/>
  <c r="A112" i="13" s="1"/>
  <c r="A109" i="14"/>
  <c r="A110" i="14" s="1"/>
  <c r="A111" i="14" s="1"/>
  <c r="A112" i="14" s="1"/>
  <c r="A109" i="15"/>
  <c r="A110" i="15" s="1"/>
  <c r="A111" i="15" s="1"/>
  <c r="A112" i="15" s="1"/>
  <c r="A109" i="12"/>
  <c r="A110" i="12" s="1"/>
  <c r="A111" i="12" s="1"/>
  <c r="A112" i="12" s="1"/>
  <c r="D109" i="10"/>
  <c r="D108" i="10" s="1"/>
  <c r="D107" i="10" s="1"/>
  <c r="D106" i="10" s="1"/>
  <c r="A109" i="10"/>
  <c r="A110" i="10" s="1"/>
  <c r="A111" i="10" s="1"/>
  <c r="A112" i="10" s="1"/>
  <c r="A108" i="44" l="1"/>
  <c r="A107" i="44" s="1"/>
  <c r="A106" i="44" s="1"/>
  <c r="D110" i="35"/>
  <c r="D111" i="35" s="1"/>
  <c r="D112" i="35" s="1"/>
  <c r="A108" i="38"/>
  <c r="A107" i="38" s="1"/>
  <c r="A106" i="38" s="1"/>
  <c r="A108" i="54"/>
  <c r="A107" i="54" s="1"/>
  <c r="A106" i="54" s="1"/>
  <c r="A110" i="52"/>
  <c r="A111" i="52" s="1"/>
  <c r="A112" i="52" s="1"/>
  <c r="J7" i="9"/>
  <c r="I7" i="9" s="1"/>
  <c r="H7" i="9" s="1"/>
  <c r="M119" i="17"/>
  <c r="M119" i="23"/>
  <c r="G10" i="9"/>
  <c r="G9" i="9" s="1"/>
  <c r="G8" i="9" s="1"/>
  <c r="M119" i="18"/>
  <c r="M119" i="21"/>
  <c r="M119" i="24"/>
  <c r="M119" i="19"/>
  <c r="M119" i="22"/>
  <c r="A108" i="35"/>
  <c r="A107" i="35" s="1"/>
  <c r="A106" i="35" s="1"/>
  <c r="A108" i="51"/>
  <c r="A107" i="51" s="1"/>
  <c r="A106" i="51" s="1"/>
  <c r="A108" i="13"/>
  <c r="A107" i="13" s="1"/>
  <c r="A106" i="13" s="1"/>
  <c r="A110" i="58"/>
  <c r="A111" i="58" s="1"/>
  <c r="A112" i="58" s="1"/>
  <c r="A108" i="57"/>
  <c r="A107" i="57" s="1"/>
  <c r="A106" i="57" s="1"/>
  <c r="D110" i="38"/>
  <c r="D111" i="38" s="1"/>
  <c r="D112" i="38" s="1"/>
  <c r="D108" i="56"/>
  <c r="D107" i="56" s="1"/>
  <c r="D106" i="56" s="1"/>
  <c r="A108" i="41"/>
  <c r="A107" i="41" s="1"/>
  <c r="A106" i="41" s="1"/>
  <c r="A108" i="32"/>
  <c r="A107" i="32" s="1"/>
  <c r="A106" i="32" s="1"/>
  <c r="D108" i="50"/>
  <c r="D107" i="50" s="1"/>
  <c r="D106" i="50" s="1"/>
  <c r="A108" i="10"/>
  <c r="A107" i="10" s="1"/>
  <c r="A106" i="10" s="1"/>
  <c r="L119" i="25"/>
  <c r="M119" i="25" s="1"/>
  <c r="L119" i="20"/>
  <c r="M119" i="20" s="1"/>
  <c r="K119" i="16"/>
  <c r="M119" i="16" s="1"/>
  <c r="A122" i="23"/>
  <c r="A120" i="24"/>
  <c r="A118" i="22"/>
  <c r="P105" i="24"/>
  <c r="L120" i="24" s="1"/>
  <c r="A110" i="22"/>
  <c r="P105" i="25"/>
  <c r="L120" i="25" s="1"/>
  <c r="A121" i="16"/>
  <c r="A120" i="25"/>
  <c r="B119" i="21"/>
  <c r="A120" i="19"/>
  <c r="A119" i="23"/>
  <c r="A122" i="25"/>
  <c r="A119" i="25"/>
  <c r="A119" i="17"/>
  <c r="A122" i="19"/>
  <c r="A119" i="21"/>
  <c r="A120" i="18"/>
  <c r="B119" i="25"/>
  <c r="A121" i="18"/>
  <c r="B119" i="22"/>
  <c r="A122" i="18"/>
  <c r="A120" i="17"/>
  <c r="A119" i="19"/>
  <c r="A121" i="24"/>
  <c r="A122" i="24"/>
  <c r="K110" i="16"/>
  <c r="A120" i="23"/>
  <c r="A122" i="17"/>
  <c r="A120" i="16"/>
  <c r="N105" i="24"/>
  <c r="L118" i="24" s="1"/>
  <c r="A122" i="16"/>
  <c r="P105" i="17"/>
  <c r="N105" i="17"/>
  <c r="K110" i="18"/>
  <c r="K120" i="18" s="1"/>
  <c r="P105" i="21"/>
  <c r="K110" i="22"/>
  <c r="K120" i="22" s="1"/>
  <c r="B119" i="20"/>
  <c r="F105" i="16"/>
  <c r="K110" i="24"/>
  <c r="K120" i="24" s="1"/>
  <c r="A110" i="21"/>
  <c r="P105" i="23"/>
  <c r="N105" i="23"/>
  <c r="L118" i="23" s="1"/>
  <c r="P105" i="22"/>
  <c r="L120" i="22" s="1"/>
  <c r="K110" i="23"/>
  <c r="K120" i="23" s="1"/>
  <c r="B119" i="19"/>
  <c r="K110" i="21"/>
  <c r="K120" i="21" s="1"/>
  <c r="K110" i="25"/>
  <c r="K120" i="25" s="1"/>
  <c r="P105" i="19"/>
  <c r="A110" i="20"/>
  <c r="A119" i="20"/>
  <c r="D105" i="16"/>
  <c r="B119" i="16"/>
  <c r="K110" i="20"/>
  <c r="K120" i="20" s="1"/>
  <c r="A119" i="16"/>
  <c r="A119" i="24"/>
  <c r="A119" i="22"/>
  <c r="C119" i="22" s="1"/>
  <c r="A119" i="18"/>
  <c r="A121" i="25"/>
  <c r="A121" i="23"/>
  <c r="A121" i="19"/>
  <c r="A121" i="17"/>
  <c r="B119" i="18"/>
  <c r="P105" i="18"/>
  <c r="K110" i="19"/>
  <c r="K120" i="19" s="1"/>
  <c r="B119" i="23"/>
  <c r="K107" i="16"/>
  <c r="K110" i="17"/>
  <c r="K120" i="17" s="1"/>
  <c r="B119" i="24"/>
  <c r="B119" i="17"/>
  <c r="F105" i="25"/>
  <c r="A108" i="25"/>
  <c r="M105" i="25"/>
  <c r="K108" i="25"/>
  <c r="K118" i="25" s="1"/>
  <c r="M118" i="25" s="1"/>
  <c r="D105" i="25"/>
  <c r="F105" i="24"/>
  <c r="A108" i="24"/>
  <c r="K108" i="24"/>
  <c r="K118" i="24" s="1"/>
  <c r="D105" i="24"/>
  <c r="F105" i="23"/>
  <c r="A108" i="23"/>
  <c r="K108" i="23"/>
  <c r="K118" i="23" s="1"/>
  <c r="D105" i="23"/>
  <c r="A117" i="22"/>
  <c r="A106" i="22"/>
  <c r="F105" i="22"/>
  <c r="K108" i="22"/>
  <c r="K118" i="22" s="1"/>
  <c r="N105" i="22"/>
  <c r="L118" i="22" s="1"/>
  <c r="D105" i="22"/>
  <c r="F105" i="21"/>
  <c r="A108" i="21"/>
  <c r="K108" i="21"/>
  <c r="K118" i="21" s="1"/>
  <c r="N105" i="21"/>
  <c r="L118" i="21" s="1"/>
  <c r="D105" i="21"/>
  <c r="P105" i="20"/>
  <c r="L120" i="20" s="1"/>
  <c r="F105" i="20"/>
  <c r="A108" i="20"/>
  <c r="M105" i="20"/>
  <c r="K108" i="20"/>
  <c r="K118" i="20" s="1"/>
  <c r="M118" i="20" s="1"/>
  <c r="D105" i="20"/>
  <c r="F105" i="19"/>
  <c r="A108" i="19"/>
  <c r="K108" i="19"/>
  <c r="K118" i="19" s="1"/>
  <c r="N105" i="19"/>
  <c r="L118" i="19" s="1"/>
  <c r="D105" i="19"/>
  <c r="F105" i="18"/>
  <c r="A108" i="18"/>
  <c r="K108" i="18"/>
  <c r="K118" i="18" s="1"/>
  <c r="N105" i="18"/>
  <c r="L118" i="18" s="1"/>
  <c r="D105" i="18"/>
  <c r="F105" i="17"/>
  <c r="A108" i="17"/>
  <c r="K108" i="17"/>
  <c r="K118" i="17" s="1"/>
  <c r="D105" i="17"/>
  <c r="A108" i="12"/>
  <c r="A107" i="12" s="1"/>
  <c r="A106" i="12" s="1"/>
  <c r="A108" i="29"/>
  <c r="A107" i="29" s="1"/>
  <c r="A106" i="29" s="1"/>
  <c r="A110" i="49"/>
  <c r="A111" i="49" s="1"/>
  <c r="A112" i="49" s="1"/>
  <c r="A108" i="55"/>
  <c r="A107" i="55" s="1"/>
  <c r="A106" i="55" s="1"/>
  <c r="A108" i="48"/>
  <c r="A107" i="48" s="1"/>
  <c r="A106" i="48" s="1"/>
  <c r="A110" i="46"/>
  <c r="A111" i="46" s="1"/>
  <c r="A112" i="46" s="1"/>
  <c r="A108" i="16"/>
  <c r="D108" i="47"/>
  <c r="D107" i="47" s="1"/>
  <c r="D106" i="47" s="1"/>
  <c r="D110" i="12"/>
  <c r="D111" i="12" s="1"/>
  <c r="D112" i="12" s="1"/>
  <c r="D108" i="36"/>
  <c r="D107" i="36" s="1"/>
  <c r="D106" i="36" s="1"/>
  <c r="D110" i="34"/>
  <c r="D111" i="34" s="1"/>
  <c r="D112" i="34" s="1"/>
  <c r="D110" i="41"/>
  <c r="D111" i="41" s="1"/>
  <c r="D112" i="41" s="1"/>
  <c r="D110" i="40"/>
  <c r="D111" i="40" s="1"/>
  <c r="D112" i="40" s="1"/>
  <c r="X25" i="9"/>
  <c r="D108" i="59"/>
  <c r="D107" i="59" s="1"/>
  <c r="D106" i="59" s="1"/>
  <c r="D110" i="43"/>
  <c r="D111" i="43" s="1"/>
  <c r="D112" i="43" s="1"/>
  <c r="D110" i="37"/>
  <c r="D111" i="37" s="1"/>
  <c r="D112" i="37" s="1"/>
  <c r="D110" i="44"/>
  <c r="D111" i="44" s="1"/>
  <c r="D112" i="44" s="1"/>
  <c r="D110" i="31"/>
  <c r="D111" i="31" s="1"/>
  <c r="D112" i="31" s="1"/>
  <c r="D108" i="53"/>
  <c r="D107" i="53" s="1"/>
  <c r="D106" i="53" s="1"/>
  <c r="D110" i="33"/>
  <c r="D111" i="33" s="1"/>
  <c r="D112" i="33" s="1"/>
  <c r="A108" i="59"/>
  <c r="A107" i="59" s="1"/>
  <c r="A106" i="59" s="1"/>
  <c r="A108" i="56"/>
  <c r="A107" i="56" s="1"/>
  <c r="A106" i="56" s="1"/>
  <c r="A108" i="53"/>
  <c r="A107" i="53" s="1"/>
  <c r="A106" i="53" s="1"/>
  <c r="A108" i="50"/>
  <c r="A107" i="50" s="1"/>
  <c r="A106" i="50" s="1"/>
  <c r="A108" i="47"/>
  <c r="A107" i="47" s="1"/>
  <c r="A106" i="47" s="1"/>
  <c r="D110" i="57"/>
  <c r="D111" i="57" s="1"/>
  <c r="D112" i="57" s="1"/>
  <c r="D110" i="54"/>
  <c r="D111" i="54" s="1"/>
  <c r="D112" i="54" s="1"/>
  <c r="D110" i="48"/>
  <c r="D111" i="48" s="1"/>
  <c r="D112" i="48" s="1"/>
  <c r="D110" i="51"/>
  <c r="D111" i="51" s="1"/>
  <c r="D112" i="51" s="1"/>
  <c r="D108" i="46"/>
  <c r="D107" i="46" s="1"/>
  <c r="D106" i="46" s="1"/>
  <c r="D108" i="58"/>
  <c r="D107" i="58" s="1"/>
  <c r="D106" i="58" s="1"/>
  <c r="D108" i="55"/>
  <c r="D107" i="55" s="1"/>
  <c r="D106" i="55" s="1"/>
  <c r="D108" i="52"/>
  <c r="D107" i="52" s="1"/>
  <c r="D106" i="52" s="1"/>
  <c r="D108" i="49"/>
  <c r="D107" i="49" s="1"/>
  <c r="D106" i="49" s="1"/>
  <c r="D108" i="45"/>
  <c r="D107" i="45" s="1"/>
  <c r="D106" i="45" s="1"/>
  <c r="D108" i="42"/>
  <c r="D107" i="42" s="1"/>
  <c r="D106" i="42" s="1"/>
  <c r="D108" i="39"/>
  <c r="D107" i="39" s="1"/>
  <c r="D106" i="39" s="1"/>
  <c r="D108" i="32"/>
  <c r="D107" i="32" s="1"/>
  <c r="D106" i="32" s="1"/>
  <c r="D108" i="30"/>
  <c r="D107" i="30" s="1"/>
  <c r="D106" i="30" s="1"/>
  <c r="D108" i="29"/>
  <c r="D107" i="29" s="1"/>
  <c r="D106" i="29" s="1"/>
  <c r="D108" i="28"/>
  <c r="D107" i="28" s="1"/>
  <c r="D106" i="28" s="1"/>
  <c r="D108" i="27"/>
  <c r="D107" i="27" s="1"/>
  <c r="D106" i="27" s="1"/>
  <c r="D108" i="26"/>
  <c r="D107" i="26" s="1"/>
  <c r="D106" i="26" s="1"/>
  <c r="D108" i="15"/>
  <c r="D107" i="15" s="1"/>
  <c r="D106" i="15" s="1"/>
  <c r="D108" i="14"/>
  <c r="D107" i="14" s="1"/>
  <c r="D106" i="14" s="1"/>
  <c r="D108" i="13"/>
  <c r="D107" i="13" s="1"/>
  <c r="D106" i="13" s="1"/>
  <c r="D110" i="10"/>
  <c r="D111" i="10" s="1"/>
  <c r="D112" i="10" s="1"/>
  <c r="A110" i="33"/>
  <c r="A111" i="33" s="1"/>
  <c r="A112" i="33" s="1"/>
  <c r="A110" i="30"/>
  <c r="A111" i="30" s="1"/>
  <c r="A112" i="30" s="1"/>
  <c r="A110" i="27"/>
  <c r="A111" i="27" s="1"/>
  <c r="A112" i="27" s="1"/>
  <c r="A110" i="43"/>
  <c r="A111" i="43" s="1"/>
  <c r="A112" i="43" s="1"/>
  <c r="A110" i="40"/>
  <c r="A111" i="40" s="1"/>
  <c r="A112" i="40" s="1"/>
  <c r="A110" i="37"/>
  <c r="A111" i="37" s="1"/>
  <c r="A112" i="37" s="1"/>
  <c r="A110" i="34"/>
  <c r="A111" i="34" s="1"/>
  <c r="A112" i="34" s="1"/>
  <c r="A110" i="31"/>
  <c r="A111" i="31" s="1"/>
  <c r="A112" i="31" s="1"/>
  <c r="A110" i="28"/>
  <c r="A111" i="28" s="1"/>
  <c r="A112" i="28" s="1"/>
  <c r="A110" i="42"/>
  <c r="A111" i="42" s="1"/>
  <c r="A112" i="42" s="1"/>
  <c r="A110" i="45"/>
  <c r="A111" i="45" s="1"/>
  <c r="A112" i="45" s="1"/>
  <c r="A108" i="39"/>
  <c r="A107" i="39" s="1"/>
  <c r="A106" i="39" s="1"/>
  <c r="A108" i="36"/>
  <c r="A107" i="36" s="1"/>
  <c r="A106" i="36" s="1"/>
  <c r="A108" i="26"/>
  <c r="A107" i="26" s="1"/>
  <c r="A106" i="26" s="1"/>
  <c r="A108" i="14"/>
  <c r="A107" i="14" s="1"/>
  <c r="A106" i="14" s="1"/>
  <c r="A108" i="15"/>
  <c r="A107" i="15" s="1"/>
  <c r="A106" i="15" s="1"/>
  <c r="X12" i="9"/>
  <c r="C24" i="9"/>
  <c r="C21" i="9"/>
  <c r="B24" i="9"/>
  <c r="B21" i="9"/>
  <c r="B12" i="9"/>
  <c r="C9" i="9"/>
  <c r="B9" i="9"/>
  <c r="E100" i="12"/>
  <c r="E100" i="13"/>
  <c r="E100" i="14"/>
  <c r="E100" i="15"/>
  <c r="E100" i="26"/>
  <c r="E100" i="27"/>
  <c r="E100" i="28"/>
  <c r="E100" i="29"/>
  <c r="E100" i="30"/>
  <c r="E100" i="31"/>
  <c r="E100" i="32"/>
  <c r="E100" i="33"/>
  <c r="E100" i="34"/>
  <c r="E100" i="35"/>
  <c r="E100" i="36"/>
  <c r="E100" i="37"/>
  <c r="E100" i="38"/>
  <c r="E100" i="39"/>
  <c r="E100" i="40"/>
  <c r="E100" i="41"/>
  <c r="E100" i="42"/>
  <c r="E100" i="43"/>
  <c r="E100" i="44"/>
  <c r="E100" i="45"/>
  <c r="E101" i="46"/>
  <c r="E100" i="46"/>
  <c r="E99" i="46"/>
  <c r="E101" i="47"/>
  <c r="E100" i="47"/>
  <c r="E99" i="47"/>
  <c r="E101" i="48"/>
  <c r="E100" i="48"/>
  <c r="E99" i="48"/>
  <c r="E101" i="49"/>
  <c r="E100" i="49"/>
  <c r="E99" i="49"/>
  <c r="E101" i="50"/>
  <c r="E100" i="50"/>
  <c r="E99" i="50"/>
  <c r="E101" i="51"/>
  <c r="E100" i="51"/>
  <c r="E99" i="51"/>
  <c r="E101" i="52"/>
  <c r="E100" i="52"/>
  <c r="E99" i="52"/>
  <c r="E101" i="53"/>
  <c r="E100" i="53"/>
  <c r="E99" i="53"/>
  <c r="E101" i="54"/>
  <c r="E100" i="54"/>
  <c r="E99" i="54"/>
  <c r="E101" i="55"/>
  <c r="E100" i="55"/>
  <c r="E99" i="55"/>
  <c r="E101" i="56"/>
  <c r="E100" i="56"/>
  <c r="E99" i="56"/>
  <c r="E101" i="57"/>
  <c r="E100" i="57"/>
  <c r="E99" i="57"/>
  <c r="E101" i="58"/>
  <c r="E100" i="58"/>
  <c r="E99" i="58"/>
  <c r="E101" i="59"/>
  <c r="E100" i="59"/>
  <c r="E99" i="59"/>
  <c r="E100" i="11"/>
  <c r="C31" i="9"/>
  <c r="D31" i="9"/>
  <c r="E100" i="10"/>
  <c r="Y12" i="9"/>
  <c r="Y13" i="9"/>
  <c r="C119" i="24" l="1"/>
  <c r="C119" i="16"/>
  <c r="M120" i="24"/>
  <c r="M118" i="23"/>
  <c r="M118" i="18"/>
  <c r="M118" i="21"/>
  <c r="M118" i="22"/>
  <c r="C119" i="23"/>
  <c r="C119" i="20"/>
  <c r="C119" i="17"/>
  <c r="C119" i="25"/>
  <c r="M120" i="22"/>
  <c r="M120" i="25"/>
  <c r="C119" i="19"/>
  <c r="C119" i="18"/>
  <c r="M118" i="19"/>
  <c r="M118" i="24"/>
  <c r="M120" i="20"/>
  <c r="C119" i="21"/>
  <c r="Q105" i="21"/>
  <c r="R105" i="21" s="1"/>
  <c r="L120" i="21"/>
  <c r="M120" i="21" s="1"/>
  <c r="M105" i="17"/>
  <c r="L117" i="17" s="1"/>
  <c r="L118" i="17"/>
  <c r="M118" i="17" s="1"/>
  <c r="Q105" i="19"/>
  <c r="R105" i="19" s="1"/>
  <c r="L120" i="19"/>
  <c r="M120" i="19" s="1"/>
  <c r="Q105" i="17"/>
  <c r="R105" i="17" s="1"/>
  <c r="L120" i="17"/>
  <c r="M120" i="17" s="1"/>
  <c r="Q105" i="18"/>
  <c r="L121" i="18" s="1"/>
  <c r="L120" i="18"/>
  <c r="M120" i="18" s="1"/>
  <c r="K111" i="16"/>
  <c r="K112" i="16" s="1"/>
  <c r="K120" i="16"/>
  <c r="Q105" i="23"/>
  <c r="L121" i="23" s="1"/>
  <c r="L120" i="23"/>
  <c r="M120" i="23" s="1"/>
  <c r="Q105" i="25"/>
  <c r="R105" i="25" s="1"/>
  <c r="L122" i="25" s="1"/>
  <c r="Q105" i="24"/>
  <c r="R105" i="24" s="1"/>
  <c r="A120" i="22"/>
  <c r="A111" i="22"/>
  <c r="M105" i="24"/>
  <c r="B118" i="20"/>
  <c r="B118" i="22"/>
  <c r="C118" i="22" s="1"/>
  <c r="A111" i="20"/>
  <c r="A120" i="20"/>
  <c r="B118" i="25"/>
  <c r="K107" i="18"/>
  <c r="L117" i="20"/>
  <c r="K107" i="22"/>
  <c r="K107" i="23"/>
  <c r="K111" i="19"/>
  <c r="A107" i="18"/>
  <c r="A117" i="18" s="1"/>
  <c r="A118" i="18"/>
  <c r="A107" i="20"/>
  <c r="A117" i="20" s="1"/>
  <c r="A118" i="20"/>
  <c r="B120" i="22"/>
  <c r="M105" i="23"/>
  <c r="L105" i="23" s="1"/>
  <c r="L117" i="25"/>
  <c r="K111" i="23"/>
  <c r="K111" i="22"/>
  <c r="B120" i="18"/>
  <c r="C120" i="18" s="1"/>
  <c r="B120" i="20"/>
  <c r="A107" i="23"/>
  <c r="A118" i="23"/>
  <c r="A107" i="25"/>
  <c r="A118" i="25"/>
  <c r="K111" i="20"/>
  <c r="K111" i="18"/>
  <c r="B120" i="25"/>
  <c r="C120" i="25" s="1"/>
  <c r="K106" i="16"/>
  <c r="K117" i="16"/>
  <c r="K111" i="24"/>
  <c r="B118" i="17"/>
  <c r="K111" i="25"/>
  <c r="B118" i="21"/>
  <c r="K107" i="17"/>
  <c r="A107" i="19"/>
  <c r="A106" i="19" s="1"/>
  <c r="A118" i="19"/>
  <c r="A111" i="21"/>
  <c r="A120" i="21"/>
  <c r="B120" i="23"/>
  <c r="C120" i="23" s="1"/>
  <c r="C105" i="16"/>
  <c r="B118" i="16"/>
  <c r="B118" i="19"/>
  <c r="B120" i="16"/>
  <c r="G105" i="16"/>
  <c r="B118" i="24"/>
  <c r="K111" i="17"/>
  <c r="K107" i="19"/>
  <c r="K107" i="21"/>
  <c r="K107" i="24"/>
  <c r="A107" i="17"/>
  <c r="A118" i="17"/>
  <c r="A107" i="21"/>
  <c r="A106" i="21" s="1"/>
  <c r="A118" i="21"/>
  <c r="A107" i="16"/>
  <c r="A106" i="16" s="1"/>
  <c r="A118" i="16"/>
  <c r="B120" i="17"/>
  <c r="C120" i="17" s="1"/>
  <c r="B120" i="19"/>
  <c r="C120" i="19" s="1"/>
  <c r="B120" i="21"/>
  <c r="A107" i="24"/>
  <c r="A118" i="24"/>
  <c r="K111" i="21"/>
  <c r="B120" i="24"/>
  <c r="C120" i="24" s="1"/>
  <c r="B118" i="18"/>
  <c r="Q105" i="22"/>
  <c r="R105" i="22" s="1"/>
  <c r="K107" i="20"/>
  <c r="B118" i="23"/>
  <c r="K107" i="25"/>
  <c r="G105" i="25"/>
  <c r="C105" i="25"/>
  <c r="L105" i="25"/>
  <c r="G105" i="24"/>
  <c r="C105" i="24"/>
  <c r="G105" i="23"/>
  <c r="C105" i="23"/>
  <c r="A116" i="22"/>
  <c r="C105" i="22"/>
  <c r="M105" i="22"/>
  <c r="G105" i="22"/>
  <c r="C105" i="21"/>
  <c r="M105" i="21"/>
  <c r="G105" i="21"/>
  <c r="L105" i="20"/>
  <c r="G105" i="20"/>
  <c r="Q105" i="20"/>
  <c r="C105" i="20"/>
  <c r="G105" i="19"/>
  <c r="C105" i="19"/>
  <c r="M105" i="19"/>
  <c r="G105" i="18"/>
  <c r="C105" i="18"/>
  <c r="M105" i="18"/>
  <c r="G105" i="17"/>
  <c r="C105" i="17"/>
  <c r="X11" i="9"/>
  <c r="X26" i="9"/>
  <c r="X14" i="9"/>
  <c r="Y14" i="9"/>
  <c r="Y11" i="9"/>
  <c r="C118" i="20" l="1"/>
  <c r="C118" i="24"/>
  <c r="C118" i="19"/>
  <c r="C118" i="25"/>
  <c r="C118" i="18"/>
  <c r="C118" i="16"/>
  <c r="R105" i="18"/>
  <c r="C118" i="23"/>
  <c r="C120" i="22"/>
  <c r="C120" i="16"/>
  <c r="C118" i="17"/>
  <c r="C118" i="21"/>
  <c r="C120" i="21"/>
  <c r="C120" i="20"/>
  <c r="L105" i="17"/>
  <c r="L116" i="17" s="1"/>
  <c r="L121" i="17"/>
  <c r="R105" i="23"/>
  <c r="L122" i="23" s="1"/>
  <c r="L121" i="21"/>
  <c r="K121" i="16"/>
  <c r="L121" i="19"/>
  <c r="L121" i="25"/>
  <c r="A106" i="20"/>
  <c r="A116" i="20" s="1"/>
  <c r="A112" i="22"/>
  <c r="A122" i="22" s="1"/>
  <c r="L121" i="24"/>
  <c r="L122" i="24"/>
  <c r="K122" i="16"/>
  <c r="A121" i="22"/>
  <c r="A117" i="19"/>
  <c r="A117" i="21"/>
  <c r="L117" i="24"/>
  <c r="A117" i="23"/>
  <c r="L105" i="24"/>
  <c r="A106" i="23"/>
  <c r="A116" i="23" s="1"/>
  <c r="L117" i="22"/>
  <c r="K106" i="20"/>
  <c r="K117" i="20"/>
  <c r="M117" i="20" s="1"/>
  <c r="K106" i="21"/>
  <c r="K117" i="21"/>
  <c r="K106" i="17"/>
  <c r="K117" i="17"/>
  <c r="M117" i="17" s="1"/>
  <c r="K106" i="22"/>
  <c r="K117" i="22"/>
  <c r="B117" i="17"/>
  <c r="L122" i="18"/>
  <c r="B117" i="23"/>
  <c r="B121" i="25"/>
  <c r="C121" i="25" s="1"/>
  <c r="L121" i="22"/>
  <c r="A117" i="17"/>
  <c r="L117" i="18"/>
  <c r="B121" i="18"/>
  <c r="C121" i="18" s="1"/>
  <c r="B117" i="19"/>
  <c r="B117" i="22"/>
  <c r="C117" i="22" s="1"/>
  <c r="L116" i="25"/>
  <c r="A117" i="16"/>
  <c r="K116" i="16"/>
  <c r="K112" i="20"/>
  <c r="K121" i="20"/>
  <c r="K112" i="22"/>
  <c r="K121" i="22"/>
  <c r="L117" i="23"/>
  <c r="A106" i="17"/>
  <c r="A116" i="17" s="1"/>
  <c r="B117" i="18"/>
  <c r="C117" i="18" s="1"/>
  <c r="L122" i="19"/>
  <c r="B121" i="23"/>
  <c r="C121" i="23" s="1"/>
  <c r="B117" i="24"/>
  <c r="K106" i="18"/>
  <c r="K117" i="18"/>
  <c r="L121" i="20"/>
  <c r="A112" i="21"/>
  <c r="A121" i="21"/>
  <c r="K106" i="23"/>
  <c r="K117" i="23"/>
  <c r="A112" i="20"/>
  <c r="A121" i="20"/>
  <c r="K106" i="25"/>
  <c r="K117" i="25"/>
  <c r="M117" i="25" s="1"/>
  <c r="B121" i="24"/>
  <c r="C121" i="24" s="1"/>
  <c r="K112" i="25"/>
  <c r="K121" i="25"/>
  <c r="B121" i="22"/>
  <c r="B117" i="25"/>
  <c r="K112" i="17"/>
  <c r="K121" i="17"/>
  <c r="L116" i="23"/>
  <c r="K106" i="24"/>
  <c r="K117" i="24"/>
  <c r="A106" i="25"/>
  <c r="B121" i="16"/>
  <c r="C121" i="16" s="1"/>
  <c r="H105" i="16"/>
  <c r="K112" i="24"/>
  <c r="K121" i="24"/>
  <c r="L117" i="21"/>
  <c r="A106" i="24"/>
  <c r="L122" i="21"/>
  <c r="K106" i="19"/>
  <c r="K117" i="19"/>
  <c r="K112" i="19"/>
  <c r="K121" i="19"/>
  <c r="B121" i="19"/>
  <c r="C121" i="19" s="1"/>
  <c r="K112" i="21"/>
  <c r="K121" i="21"/>
  <c r="B121" i="20"/>
  <c r="A117" i="25"/>
  <c r="B105" i="16"/>
  <c r="B116" i="16" s="1"/>
  <c r="B117" i="16"/>
  <c r="A106" i="18"/>
  <c r="A116" i="18" s="1"/>
  <c r="A117" i="24"/>
  <c r="K112" i="18"/>
  <c r="K121" i="18"/>
  <c r="M121" i="18" s="1"/>
  <c r="K112" i="23"/>
  <c r="K121" i="23"/>
  <c r="M121" i="23" s="1"/>
  <c r="B117" i="20"/>
  <c r="C117" i="20" s="1"/>
  <c r="L116" i="20"/>
  <c r="B121" i="21"/>
  <c r="B117" i="21"/>
  <c r="L122" i="22"/>
  <c r="B121" i="17"/>
  <c r="C121" i="17" s="1"/>
  <c r="L122" i="17"/>
  <c r="L117" i="19"/>
  <c r="B105" i="25"/>
  <c r="B116" i="25" s="1"/>
  <c r="H105" i="25"/>
  <c r="H105" i="24"/>
  <c r="B105" i="24"/>
  <c r="B116" i="24" s="1"/>
  <c r="B105" i="23"/>
  <c r="B116" i="23" s="1"/>
  <c r="H105" i="23"/>
  <c r="B105" i="22"/>
  <c r="B116" i="22" s="1"/>
  <c r="C116" i="22" s="1"/>
  <c r="H105" i="22"/>
  <c r="L105" i="22"/>
  <c r="H105" i="21"/>
  <c r="A116" i="21"/>
  <c r="L105" i="21"/>
  <c r="B105" i="21"/>
  <c r="B116" i="21" s="1"/>
  <c r="H105" i="20"/>
  <c r="B105" i="20"/>
  <c r="B116" i="20" s="1"/>
  <c r="R105" i="20"/>
  <c r="H105" i="19"/>
  <c r="L105" i="19"/>
  <c r="A116" i="19"/>
  <c r="B105" i="19"/>
  <c r="B116" i="19" s="1"/>
  <c r="H105" i="18"/>
  <c r="B105" i="18"/>
  <c r="B116" i="18" s="1"/>
  <c r="L105" i="18"/>
  <c r="H105" i="17"/>
  <c r="B105" i="17"/>
  <c r="B116" i="17" s="1"/>
  <c r="X10" i="9"/>
  <c r="X15" i="9"/>
  <c r="X27" i="9"/>
  <c r="Y10" i="9"/>
  <c r="M121" i="19" l="1"/>
  <c r="M117" i="24"/>
  <c r="C116" i="19"/>
  <c r="M121" i="17"/>
  <c r="M121" i="20"/>
  <c r="M121" i="25"/>
  <c r="C117" i="21"/>
  <c r="C121" i="20"/>
  <c r="C121" i="22"/>
  <c r="C117" i="24"/>
  <c r="C117" i="17"/>
  <c r="C116" i="21"/>
  <c r="C121" i="21"/>
  <c r="C116" i="17"/>
  <c r="M117" i="21"/>
  <c r="C117" i="19"/>
  <c r="M117" i="23"/>
  <c r="M121" i="22"/>
  <c r="C116" i="23"/>
  <c r="C117" i="25"/>
  <c r="M121" i="24"/>
  <c r="M117" i="18"/>
  <c r="C116" i="20"/>
  <c r="C117" i="16"/>
  <c r="C117" i="23"/>
  <c r="M117" i="19"/>
  <c r="C116" i="18"/>
  <c r="M121" i="21"/>
  <c r="M117" i="22"/>
  <c r="L116" i="24"/>
  <c r="A116" i="25"/>
  <c r="C116" i="25" s="1"/>
  <c r="L116" i="21"/>
  <c r="K116" i="23"/>
  <c r="M116" i="23" s="1"/>
  <c r="K122" i="23"/>
  <c r="M122" i="23" s="1"/>
  <c r="K122" i="19"/>
  <c r="M122" i="19" s="1"/>
  <c r="K122" i="20"/>
  <c r="I105" i="16"/>
  <c r="B122" i="16"/>
  <c r="C122" i="16" s="1"/>
  <c r="A116" i="24"/>
  <c r="C116" i="24" s="1"/>
  <c r="A122" i="20"/>
  <c r="K116" i="17"/>
  <c r="L116" i="18"/>
  <c r="K122" i="25"/>
  <c r="M122" i="25" s="1"/>
  <c r="A116" i="16"/>
  <c r="K122" i="21"/>
  <c r="M122" i="21" s="1"/>
  <c r="K116" i="21"/>
  <c r="L116" i="19"/>
  <c r="B122" i="18"/>
  <c r="C122" i="18" s="1"/>
  <c r="B122" i="20"/>
  <c r="K116" i="22"/>
  <c r="K122" i="17"/>
  <c r="M122" i="17" s="1"/>
  <c r="B122" i="23"/>
  <c r="C122" i="23" s="1"/>
  <c r="K122" i="18"/>
  <c r="M122" i="18" s="1"/>
  <c r="K116" i="19"/>
  <c r="K116" i="24"/>
  <c r="K122" i="22"/>
  <c r="M122" i="22" s="1"/>
  <c r="K116" i="25"/>
  <c r="M116" i="25" s="1"/>
  <c r="B122" i="17"/>
  <c r="C122" i="17" s="1"/>
  <c r="B122" i="19"/>
  <c r="C122" i="19" s="1"/>
  <c r="B122" i="21"/>
  <c r="A122" i="21"/>
  <c r="K116" i="20"/>
  <c r="M116" i="20" s="1"/>
  <c r="L122" i="20"/>
  <c r="L116" i="22"/>
  <c r="B122" i="22"/>
  <c r="C122" i="22" s="1"/>
  <c r="B122" i="24"/>
  <c r="C122" i="24" s="1"/>
  <c r="K116" i="18"/>
  <c r="K122" i="24"/>
  <c r="M122" i="24" s="1"/>
  <c r="B122" i="25"/>
  <c r="C122" i="25" s="1"/>
  <c r="I105" i="25"/>
  <c r="I105" i="24"/>
  <c r="I105" i="23"/>
  <c r="I105" i="22"/>
  <c r="I105" i="21"/>
  <c r="I105" i="19"/>
  <c r="I105" i="18"/>
  <c r="I105" i="17"/>
  <c r="X16" i="9"/>
  <c r="Y26" i="9"/>
  <c r="Y23" i="9"/>
  <c r="Y24" i="9"/>
  <c r="Y22" i="9"/>
  <c r="Y27" i="9"/>
  <c r="Y21" i="9"/>
  <c r="Y25" i="9"/>
  <c r="M116" i="17" l="1"/>
  <c r="M116" i="19"/>
  <c r="M116" i="18"/>
  <c r="C122" i="20"/>
  <c r="C116" i="16"/>
  <c r="M116" i="21"/>
  <c r="M116" i="24"/>
  <c r="M116" i="22"/>
  <c r="C122" i="21"/>
  <c r="M122" i="20"/>
  <c r="P105" i="16" l="1"/>
  <c r="L120" i="16" s="1"/>
  <c r="M120" i="16" s="1"/>
  <c r="N105" i="16"/>
  <c r="L118" i="16" s="1"/>
  <c r="M118" i="16" s="1"/>
  <c r="M105" i="16" l="1"/>
  <c r="Q105" i="16"/>
  <c r="L121" i="16" l="1"/>
  <c r="M121" i="16" s="1"/>
  <c r="L117" i="16"/>
  <c r="M117" i="16" s="1"/>
  <c r="R105" i="16"/>
  <c r="L105" i="16"/>
  <c r="L116" i="16" l="1"/>
  <c r="M116" i="16" s="1"/>
  <c r="L122" i="16"/>
  <c r="M122" i="16" s="1"/>
  <c r="E100" i="19" l="1"/>
  <c r="E100" i="24"/>
  <c r="E99" i="35"/>
  <c r="E99" i="11"/>
  <c r="E99" i="32"/>
  <c r="E99" i="31"/>
  <c r="E99" i="13"/>
  <c r="E99" i="12"/>
  <c r="E99" i="34"/>
  <c r="E99" i="30"/>
  <c r="E99" i="27"/>
  <c r="E99" i="29"/>
  <c r="E99" i="28"/>
  <c r="E99" i="33"/>
  <c r="E99" i="44"/>
  <c r="E99" i="39"/>
  <c r="E99" i="42"/>
  <c r="E99" i="40"/>
  <c r="E99" i="41"/>
  <c r="E99" i="43"/>
  <c r="E99" i="37"/>
  <c r="E99" i="45"/>
  <c r="E100" i="16"/>
  <c r="E100" i="17"/>
  <c r="E99" i="20"/>
  <c r="E100" i="22"/>
  <c r="E99" i="22"/>
  <c r="E100" i="21"/>
  <c r="E99" i="16"/>
  <c r="E100" i="23"/>
  <c r="E99" i="19"/>
  <c r="E99" i="24"/>
  <c r="E99" i="23"/>
  <c r="E99" i="21"/>
  <c r="E100" i="25"/>
  <c r="E99" i="10"/>
  <c r="E99" i="14"/>
  <c r="C32" i="9"/>
  <c r="C33" i="9"/>
  <c r="D33" i="9"/>
  <c r="E99" i="25" l="1"/>
  <c r="E99" i="18"/>
  <c r="E100" i="18"/>
  <c r="E100" i="20"/>
  <c r="E99" i="17"/>
  <c r="E101" i="12"/>
  <c r="E101" i="13"/>
  <c r="E102" i="11"/>
  <c r="B105" i="11" s="1"/>
  <c r="E101" i="31"/>
  <c r="E102" i="48"/>
  <c r="E99" i="38"/>
  <c r="E99" i="36"/>
  <c r="E99" i="26"/>
  <c r="E99" i="15"/>
  <c r="E102" i="46"/>
  <c r="E102" i="55"/>
  <c r="E102" i="51"/>
  <c r="E102" i="56"/>
  <c r="E101" i="27"/>
  <c r="E101" i="35"/>
  <c r="E101" i="42"/>
  <c r="E101" i="32"/>
  <c r="E101" i="39"/>
  <c r="E101" i="28"/>
  <c r="E101" i="34"/>
  <c r="E101" i="36"/>
  <c r="E101" i="29"/>
  <c r="E101" i="30"/>
  <c r="E101" i="45"/>
  <c r="E101" i="40"/>
  <c r="E101" i="43"/>
  <c r="E101" i="37"/>
  <c r="E101" i="38"/>
  <c r="E101" i="44"/>
  <c r="E101" i="17"/>
  <c r="E101" i="20"/>
  <c r="E101" i="18"/>
  <c r="E101" i="19"/>
  <c r="E101" i="25"/>
  <c r="E101" i="21"/>
  <c r="E101" i="22"/>
  <c r="E101" i="15"/>
  <c r="E101" i="10"/>
  <c r="E101" i="14"/>
  <c r="D32" i="9"/>
  <c r="E105" i="11" l="1"/>
  <c r="E102" i="20"/>
  <c r="K105" i="20" s="1"/>
  <c r="E101" i="23"/>
  <c r="E101" i="24"/>
  <c r="E101" i="16"/>
  <c r="E102" i="16"/>
  <c r="K105" i="16" s="1"/>
  <c r="E102" i="22"/>
  <c r="E102" i="13"/>
  <c r="B105" i="13" s="1"/>
  <c r="E102" i="12"/>
  <c r="B105" i="12" s="1"/>
  <c r="E105" i="56"/>
  <c r="B105" i="56"/>
  <c r="E105" i="55"/>
  <c r="B105" i="55"/>
  <c r="E105" i="51"/>
  <c r="B105" i="51"/>
  <c r="E105" i="48"/>
  <c r="B105" i="48"/>
  <c r="B105" i="46"/>
  <c r="E105" i="46"/>
  <c r="E102" i="31"/>
  <c r="E101" i="11"/>
  <c r="E102" i="43"/>
  <c r="E102" i="42"/>
  <c r="E101" i="41"/>
  <c r="E102" i="40"/>
  <c r="E101" i="33"/>
  <c r="E102" i="57"/>
  <c r="E102" i="34"/>
  <c r="E102" i="35"/>
  <c r="E102" i="44"/>
  <c r="E102" i="39"/>
  <c r="E102" i="38"/>
  <c r="E102" i="10"/>
  <c r="B105" i="10" s="1"/>
  <c r="D34" i="9"/>
  <c r="C34" i="9"/>
  <c r="C35" i="9" l="1"/>
  <c r="E102" i="24"/>
  <c r="K105" i="24" s="1"/>
  <c r="D35" i="9"/>
  <c r="A105" i="20"/>
  <c r="A105" i="22"/>
  <c r="K105" i="22"/>
  <c r="A105" i="16"/>
  <c r="E105" i="13"/>
  <c r="E105" i="12"/>
  <c r="E102" i="18"/>
  <c r="E102" i="25"/>
  <c r="E102" i="21"/>
  <c r="E102" i="17"/>
  <c r="E102" i="19"/>
  <c r="E102" i="23"/>
  <c r="E105" i="57"/>
  <c r="B105" i="57"/>
  <c r="B105" i="44"/>
  <c r="E105" i="44"/>
  <c r="B105" i="43"/>
  <c r="E105" i="43"/>
  <c r="B105" i="42"/>
  <c r="E105" i="42"/>
  <c r="B105" i="40"/>
  <c r="E105" i="40"/>
  <c r="B105" i="39"/>
  <c r="E105" i="39"/>
  <c r="B105" i="38"/>
  <c r="E105" i="38"/>
  <c r="B105" i="35"/>
  <c r="E105" i="35"/>
  <c r="B105" i="34"/>
  <c r="E105" i="34"/>
  <c r="B105" i="31"/>
  <c r="E105" i="31"/>
  <c r="E105" i="10"/>
  <c r="E102" i="50"/>
  <c r="E102" i="54"/>
  <c r="E102" i="59"/>
  <c r="E102" i="53"/>
  <c r="E102" i="58"/>
  <c r="E102" i="49"/>
  <c r="E102" i="52"/>
  <c r="E102" i="37"/>
  <c r="E102" i="27"/>
  <c r="E102" i="28"/>
  <c r="E102" i="26"/>
  <c r="E105" i="26" s="1"/>
  <c r="E102" i="36"/>
  <c r="E102" i="29"/>
  <c r="E102" i="41"/>
  <c r="E102" i="33"/>
  <c r="E102" i="45"/>
  <c r="E102" i="30"/>
  <c r="E102" i="32"/>
  <c r="E102" i="15"/>
  <c r="E102" i="14"/>
  <c r="Y15" i="9"/>
  <c r="Y16" i="9"/>
  <c r="N10" i="9" l="1"/>
  <c r="N12" i="9"/>
  <c r="N11" i="9"/>
  <c r="N9" i="9"/>
  <c r="N13" i="9"/>
  <c r="N14" i="9"/>
  <c r="N8" i="9"/>
  <c r="L12" i="9"/>
  <c r="L14" i="9"/>
  <c r="L10" i="9"/>
  <c r="L13" i="9"/>
  <c r="L11" i="9"/>
  <c r="L8" i="9"/>
  <c r="L9" i="9"/>
  <c r="M14" i="9"/>
  <c r="M13" i="9"/>
  <c r="M11" i="9"/>
  <c r="M12" i="9"/>
  <c r="M9" i="9"/>
  <c r="M10" i="9"/>
  <c r="M8" i="9"/>
  <c r="J14" i="9"/>
  <c r="J11" i="9"/>
  <c r="J13" i="9"/>
  <c r="J9" i="9"/>
  <c r="J8" i="9"/>
  <c r="J10" i="9"/>
  <c r="J12" i="9"/>
  <c r="K10" i="9"/>
  <c r="K13" i="9"/>
  <c r="K11" i="9"/>
  <c r="K9" i="9"/>
  <c r="K8" i="9"/>
  <c r="K14" i="9"/>
  <c r="K12" i="9"/>
  <c r="I12" i="9"/>
  <c r="I14" i="9"/>
  <c r="I10" i="9"/>
  <c r="I11" i="9"/>
  <c r="I8" i="9"/>
  <c r="I13" i="9"/>
  <c r="I9" i="9"/>
  <c r="H13" i="9"/>
  <c r="H14" i="9"/>
  <c r="H8" i="9"/>
  <c r="H9" i="9"/>
  <c r="H10" i="9"/>
  <c r="H11" i="9"/>
  <c r="H12" i="9"/>
  <c r="A105" i="24"/>
  <c r="K105" i="25"/>
  <c r="A105" i="25"/>
  <c r="K105" i="23"/>
  <c r="A105" i="23"/>
  <c r="K105" i="21"/>
  <c r="A105" i="21"/>
  <c r="K105" i="19"/>
  <c r="A105" i="19"/>
  <c r="K105" i="18"/>
  <c r="A105" i="18"/>
  <c r="K105" i="17"/>
  <c r="A105" i="17"/>
  <c r="B105" i="26"/>
  <c r="E105" i="59"/>
  <c r="B105" i="59"/>
  <c r="E105" i="58"/>
  <c r="B105" i="58"/>
  <c r="B105" i="54"/>
  <c r="E105" i="54"/>
  <c r="E105" i="53"/>
  <c r="B105" i="53"/>
  <c r="E105" i="52"/>
  <c r="B105" i="52"/>
  <c r="E105" i="50"/>
  <c r="B105" i="50"/>
  <c r="E105" i="49"/>
  <c r="B105" i="49"/>
  <c r="E105" i="47"/>
  <c r="B105" i="47"/>
  <c r="B105" i="45"/>
  <c r="E105" i="45"/>
  <c r="B105" i="41"/>
  <c r="E105" i="41"/>
  <c r="B105" i="37"/>
  <c r="E105" i="37"/>
  <c r="B105" i="36"/>
  <c r="E105" i="36"/>
  <c r="B105" i="33"/>
  <c r="E105" i="33"/>
  <c r="B105" i="32"/>
  <c r="E105" i="32"/>
  <c r="B105" i="30"/>
  <c r="E105" i="30"/>
  <c r="B105" i="29"/>
  <c r="E105" i="29"/>
  <c r="B105" i="28"/>
  <c r="E105" i="28"/>
  <c r="B105" i="27"/>
  <c r="E105" i="27"/>
  <c r="B105" i="15"/>
  <c r="E105" i="15"/>
  <c r="B105" i="14"/>
  <c r="E105" i="14"/>
  <c r="A1" i="3" l="1"/>
  <c r="E22" i="3"/>
  <c r="E23" i="3"/>
  <c r="E7" i="3"/>
  <c r="E8" i="3"/>
  <c r="E9" i="3" s="1"/>
  <c r="E94" i="3" s="1"/>
  <c r="E13" i="3"/>
  <c r="G13" i="3" s="1"/>
  <c r="E14" i="3"/>
  <c r="G14" i="3" s="1"/>
  <c r="E16" i="3"/>
  <c r="E17" i="3"/>
  <c r="E18" i="3"/>
  <c r="G18" i="3" s="1"/>
  <c r="D20" i="3"/>
  <c r="E20" i="3" s="1"/>
  <c r="E25" i="3"/>
  <c r="G25" i="3" s="1"/>
  <c r="E27" i="3"/>
  <c r="G27" i="3" s="1"/>
  <c r="H27" i="3" s="1"/>
  <c r="E28" i="3"/>
  <c r="E29" i="3"/>
  <c r="E30" i="3"/>
  <c r="G30" i="3" s="1"/>
  <c r="E31" i="3"/>
  <c r="G31" i="3" s="1"/>
  <c r="H31" i="3" s="1"/>
  <c r="E32" i="3"/>
  <c r="E33" i="3"/>
  <c r="G33" i="3" s="1"/>
  <c r="H33" i="3" s="1"/>
  <c r="E34" i="3"/>
  <c r="G34" i="3" s="1"/>
  <c r="E36" i="3"/>
  <c r="G36" i="3" s="1"/>
  <c r="H36" i="3" s="1"/>
  <c r="E37" i="3"/>
  <c r="E38" i="3"/>
  <c r="E39" i="3"/>
  <c r="G39" i="3" s="1"/>
  <c r="E40" i="3"/>
  <c r="G40" i="3" s="1"/>
  <c r="H40" i="3" s="1"/>
  <c r="E42" i="3"/>
  <c r="E44" i="3"/>
  <c r="E46" i="3"/>
  <c r="G46" i="3" s="1"/>
  <c r="E48" i="3"/>
  <c r="G48" i="3" s="1"/>
  <c r="H48" i="3" s="1"/>
  <c r="E50" i="3"/>
  <c r="E52" i="3"/>
  <c r="G52" i="3" s="1"/>
  <c r="H52" i="3" s="1"/>
  <c r="E54" i="3"/>
  <c r="G54" i="3" s="1"/>
  <c r="E56" i="3"/>
  <c r="G56" i="3" s="1"/>
  <c r="H56" i="3" s="1"/>
  <c r="E58" i="3"/>
  <c r="E59" i="3"/>
  <c r="E61" i="3"/>
  <c r="G61" i="3" s="1"/>
  <c r="E62" i="3"/>
  <c r="G62" i="3" s="1"/>
  <c r="H62" i="3" s="1"/>
  <c r="E64" i="3"/>
  <c r="E65" i="3"/>
  <c r="E66" i="3"/>
  <c r="G66" i="3" s="1"/>
  <c r="E68" i="3"/>
  <c r="G68" i="3" s="1"/>
  <c r="H68" i="3" s="1"/>
  <c r="E69" i="3"/>
  <c r="E70" i="3"/>
  <c r="G70" i="3" s="1"/>
  <c r="H70" i="3" s="1"/>
  <c r="E72" i="3"/>
  <c r="G72" i="3" s="1"/>
  <c r="E73" i="3"/>
  <c r="G73" i="3" s="1"/>
  <c r="H73" i="3" s="1"/>
  <c r="E74" i="3"/>
  <c r="E75" i="3"/>
  <c r="E76" i="3"/>
  <c r="G76" i="3" s="1"/>
  <c r="E81" i="3"/>
  <c r="G81" i="3" s="1"/>
  <c r="E82" i="3"/>
  <c r="E83" i="3"/>
  <c r="G83" i="3" s="1"/>
  <c r="H83" i="3" s="1"/>
  <c r="E84" i="3"/>
  <c r="G7" i="3"/>
  <c r="G8" i="3"/>
  <c r="H8" i="3" s="1"/>
  <c r="G17" i="3"/>
  <c r="G22" i="3"/>
  <c r="G23" i="3"/>
  <c r="H23" i="3" s="1"/>
  <c r="G28" i="3"/>
  <c r="H28" i="3" s="1"/>
  <c r="G29" i="3"/>
  <c r="H29" i="3" s="1"/>
  <c r="G32" i="3"/>
  <c r="H32" i="3" s="1"/>
  <c r="G37" i="3"/>
  <c r="H37" i="3" s="1"/>
  <c r="G38" i="3"/>
  <c r="H38" i="3" s="1"/>
  <c r="G42" i="3"/>
  <c r="H42" i="3" s="1"/>
  <c r="G44" i="3"/>
  <c r="H44" i="3" s="1"/>
  <c r="G50" i="3"/>
  <c r="H50" i="3" s="1"/>
  <c r="G58" i="3"/>
  <c r="G59" i="3"/>
  <c r="H59" i="3" s="1"/>
  <c r="G64" i="3"/>
  <c r="H64" i="3" s="1"/>
  <c r="G65" i="3"/>
  <c r="H65" i="3" s="1"/>
  <c r="G69" i="3"/>
  <c r="G74" i="3"/>
  <c r="H74" i="3" s="1"/>
  <c r="G75" i="3"/>
  <c r="H75" i="3" s="1"/>
  <c r="G82" i="3"/>
  <c r="H82" i="3" s="1"/>
  <c r="H58" i="3"/>
  <c r="H22" i="3"/>
  <c r="H7" i="3"/>
  <c r="H14" i="3" l="1"/>
  <c r="G9" i="3"/>
  <c r="H69" i="3"/>
  <c r="E85" i="3"/>
  <c r="G20" i="3"/>
  <c r="H20" i="3" s="1"/>
  <c r="G16" i="3"/>
  <c r="H16" i="3" s="1"/>
  <c r="H17" i="3"/>
  <c r="H81" i="3"/>
  <c r="G77" i="3"/>
  <c r="G78" i="3" s="1"/>
  <c r="E77" i="3"/>
  <c r="E78" i="3" s="1"/>
  <c r="G84" i="3"/>
  <c r="G85" i="3" s="1"/>
  <c r="H9" i="3"/>
  <c r="H13" i="3"/>
  <c r="H18" i="3"/>
  <c r="H25" i="3"/>
  <c r="H30" i="3"/>
  <c r="H34" i="3"/>
  <c r="H39" i="3"/>
  <c r="H46" i="3"/>
  <c r="H54" i="3"/>
  <c r="H61" i="3"/>
  <c r="H66" i="3"/>
  <c r="H72" i="3"/>
  <c r="H76" i="3"/>
  <c r="H85" i="3" l="1"/>
  <c r="H78" i="3"/>
  <c r="E90" i="3"/>
  <c r="E86" i="3"/>
  <c r="H77" i="3"/>
  <c r="G86" i="3"/>
  <c r="G87" i="3" s="1"/>
  <c r="H84" i="3"/>
  <c r="E96" i="3" l="1"/>
  <c r="E91" i="3"/>
  <c r="H86" i="3"/>
  <c r="E87" i="3"/>
  <c r="H87" i="3" s="1"/>
</calcChain>
</file>

<file path=xl/sharedStrings.xml><?xml version="1.0" encoding="utf-8"?>
<sst xmlns="http://schemas.openxmlformats.org/spreadsheetml/2006/main" count="9769" uniqueCount="468">
  <si>
    <t>Landlord</t>
  </si>
  <si>
    <t>Tenant</t>
  </si>
  <si>
    <t>ITEM</t>
  </si>
  <si>
    <t>UNIT</t>
  </si>
  <si>
    <t>PRICE</t>
  </si>
  <si>
    <t>QUANTITY</t>
  </si>
  <si>
    <t>Total Amount</t>
  </si>
  <si>
    <t>Share %</t>
  </si>
  <si>
    <t>Share</t>
  </si>
  <si>
    <t>INCOME</t>
  </si>
  <si>
    <t>Soybeans</t>
  </si>
  <si>
    <t>TOTAL INCOME</t>
  </si>
  <si>
    <t xml:space="preserve">                                                                       </t>
  </si>
  <si>
    <t>DIRECT EXPENSES</t>
  </si>
  <si>
    <t xml:space="preserve">  CUSTOM SPRAY</t>
  </si>
  <si>
    <t>App by Air ( 5 gal)</t>
  </si>
  <si>
    <t>appl</t>
  </si>
  <si>
    <t xml:space="preserve">  HARVEST AIDS</t>
  </si>
  <si>
    <t>oz</t>
  </si>
  <si>
    <t>gal</t>
  </si>
  <si>
    <t xml:space="preserve">  FERTILIZERS</t>
  </si>
  <si>
    <t>cwt</t>
  </si>
  <si>
    <t>Potash (60% K2O)</t>
  </si>
  <si>
    <t xml:space="preserve">  FUNGICIDES</t>
  </si>
  <si>
    <t xml:space="preserve">  HERBICIDES</t>
  </si>
  <si>
    <t>Glyphosate 3lbs a.e</t>
  </si>
  <si>
    <t>pt</t>
  </si>
  <si>
    <t xml:space="preserve">  INSECTICIDES</t>
  </si>
  <si>
    <t>Karate Z</t>
  </si>
  <si>
    <t>lb</t>
  </si>
  <si>
    <t xml:space="preserve">  IRRIGATION SUPPLIES</t>
  </si>
  <si>
    <t>Roll-Out Pipe</t>
  </si>
  <si>
    <t>ft</t>
  </si>
  <si>
    <t xml:space="preserve">  SEED/PLANTS</t>
  </si>
  <si>
    <t xml:space="preserve">  CUSTOM LIME</t>
  </si>
  <si>
    <t>Lime (Spread)</t>
  </si>
  <si>
    <t>ton</t>
  </si>
  <si>
    <t xml:space="preserve">  OPERATOR LABOR      </t>
  </si>
  <si>
    <t>Tractors</t>
  </si>
  <si>
    <t>hour</t>
  </si>
  <si>
    <t xml:space="preserve">  IRRIGATE LABOR      </t>
  </si>
  <si>
    <t>Special Labor</t>
  </si>
  <si>
    <t>Implements</t>
  </si>
  <si>
    <t xml:space="preserve">  HAND LABOR          </t>
  </si>
  <si>
    <t>UNALLOCATED LABOR</t>
  </si>
  <si>
    <t xml:space="preserve">  DIESEL FUEL</t>
  </si>
  <si>
    <t>Roll-Out Pipe Irr.</t>
  </si>
  <si>
    <t xml:space="preserve">  REPAIR &amp; MAINTENANCE</t>
  </si>
  <si>
    <t>acre</t>
  </si>
  <si>
    <t>INTEREST ON OP. CAP.</t>
  </si>
  <si>
    <t>TOTAL DIRECT EXPENSES</t>
  </si>
  <si>
    <t>RETURNS ABOVE DIRECT EXPENSES</t>
  </si>
  <si>
    <t>FIXED EXPENSES</t>
  </si>
  <si>
    <t>TOTAL FIXED EXPENSES</t>
  </si>
  <si>
    <t>TOTAL SPECIFIED EXPENSES</t>
  </si>
  <si>
    <t>RETURNS ABOVE TOTAL SPECIFIED EXPENSES</t>
  </si>
  <si>
    <t>Corn</t>
  </si>
  <si>
    <t>App by Air ( 3 gal)</t>
  </si>
  <si>
    <t>UAN (32% N)</t>
  </si>
  <si>
    <t>Clarity</t>
  </si>
  <si>
    <t>thous</t>
  </si>
  <si>
    <t xml:space="preserve">  CUSTOM FERTILIZE</t>
  </si>
  <si>
    <t>Custom Apply Fert</t>
  </si>
  <si>
    <t>Cotton, 12R-38" solid, conservation tillage,</t>
  </si>
  <si>
    <t>Cotton Lint</t>
  </si>
  <si>
    <t>Cotton Seed</t>
  </si>
  <si>
    <t>Thidiazuron 4lb</t>
  </si>
  <si>
    <t>Ethephon 6E</t>
  </si>
  <si>
    <t>Tribufos 6lb</t>
  </si>
  <si>
    <t xml:space="preserve">  GINNING</t>
  </si>
  <si>
    <t>Gin &amp; Haul</t>
  </si>
  <si>
    <t>Cotton Seed Trt.</t>
  </si>
  <si>
    <t>Gramonone SL 2.0</t>
  </si>
  <si>
    <t>Cotoran 4L</t>
  </si>
  <si>
    <t>Dual Magnum</t>
  </si>
  <si>
    <t>Caparol 4L</t>
  </si>
  <si>
    <t>MSMA 6.6</t>
  </si>
  <si>
    <t>Diuron 4L</t>
  </si>
  <si>
    <t>Acephate 90%</t>
  </si>
  <si>
    <t>Centric 40WG</t>
  </si>
  <si>
    <t>Bidrin 8WM</t>
  </si>
  <si>
    <t>Incidental Pest Trt</t>
  </si>
  <si>
    <t>Cotton Seed B2RF</t>
  </si>
  <si>
    <t xml:space="preserve">  TECHNOLOGY FEE</t>
  </si>
  <si>
    <t>B2RF Cot Tech Fee</t>
  </si>
  <si>
    <t xml:space="preserve">  GROWTH REGULATORS</t>
  </si>
  <si>
    <t>Mepiquat Chloride</t>
  </si>
  <si>
    <t xml:space="preserve">  ERADICATION FEE</t>
  </si>
  <si>
    <t>Eradication</t>
  </si>
  <si>
    <t xml:space="preserve">  INSECT SCOUTING</t>
  </si>
  <si>
    <t>Insect Scouting</t>
  </si>
  <si>
    <t>Self-Propelled</t>
  </si>
  <si>
    <t>B2RF variety, furrow irrigated, 10.5 ac-in., Delta Area, Mississippi, 2014</t>
  </si>
  <si>
    <t>LAND CHARGE ($/ACRE)</t>
  </si>
  <si>
    <t>MANAGEMENT &amp; OVERHEAD CHARGE (% OF GROSS)</t>
  </si>
  <si>
    <t>TOTAL DIRECT EXPENSE BREAKEVEN - $/POUND</t>
  </si>
  <si>
    <t>TOTAL SPECIFIED EXPENSE BREAKEVEN - $/POUND</t>
  </si>
  <si>
    <t>BREAKEVEN PRICE ($/POUND)</t>
  </si>
  <si>
    <t>Rice</t>
  </si>
  <si>
    <t xml:space="preserve">  SURVEY &amp; MARK LEVEES</t>
  </si>
  <si>
    <t xml:space="preserve">  RICE MGT. LABOR     </t>
  </si>
  <si>
    <t>Table 2.M Estimated costs and returns per acre</t>
  </si>
  <si>
    <t>Cotton, 12R-38" solid, conserv. tillage, furrow irr.,</t>
  </si>
  <si>
    <t>UAN (32%)</t>
  </si>
  <si>
    <t>Select Max</t>
  </si>
  <si>
    <t>Gramoxone SL 2.0</t>
  </si>
  <si>
    <t>Cotoran</t>
  </si>
  <si>
    <t>Bidrin 8EC</t>
  </si>
  <si>
    <t>Diamond .83EC</t>
  </si>
  <si>
    <t>Imidacloprid 4F</t>
  </si>
  <si>
    <t>Bifenthrin</t>
  </si>
  <si>
    <t>Lambda</t>
  </si>
  <si>
    <t>IncidentalPestTrt$15</t>
  </si>
  <si>
    <t>Transform WG</t>
  </si>
  <si>
    <t xml:space="preserve">  ADJUVANTS</t>
  </si>
  <si>
    <t>Surfactant</t>
  </si>
  <si>
    <t xml:space="preserve">  CROP CONSULTANT</t>
  </si>
  <si>
    <t>Cotton Consultant</t>
  </si>
  <si>
    <t xml:space="preserve">  SOIL TEST</t>
  </si>
  <si>
    <t>Soil Test</t>
  </si>
  <si>
    <t>_____________________________________________________________</t>
  </si>
  <si>
    <t>The mention in this report of any commercial product does not imply its endorsement by MSU-ES, MAFES, or</t>
  </si>
  <si>
    <t>USDA over other products not named nor does the omission imply they are not satisfactory.</t>
  </si>
  <si>
    <t>Cotton</t>
  </si>
  <si>
    <t>bu</t>
  </si>
  <si>
    <t>Phosphorus(46% P2O5)</t>
  </si>
  <si>
    <t>UAN + Sulfur (28%)</t>
  </si>
  <si>
    <t>Atrazine 4L</t>
  </si>
  <si>
    <t>Halex GT</t>
  </si>
  <si>
    <t>Intrepid 2F</t>
  </si>
  <si>
    <t>Corn Seed RR2</t>
  </si>
  <si>
    <t xml:space="preserve">  HAULING</t>
  </si>
  <si>
    <t>Haul Corn</t>
  </si>
  <si>
    <t>Corn Consultant</t>
  </si>
  <si>
    <t>Harvesters</t>
  </si>
  <si>
    <t>Table 12.M Estimated costs and returns per acre</t>
  </si>
  <si>
    <t>Gramoxone SL</t>
  </si>
  <si>
    <t>Sodium Chlorate 5L</t>
  </si>
  <si>
    <t>2,4-D Amine 4</t>
  </si>
  <si>
    <t>Valor SX</t>
  </si>
  <si>
    <t>Boundary</t>
  </si>
  <si>
    <t>Acephate 90SP</t>
  </si>
  <si>
    <t>IncidentalPestTrt $8</t>
  </si>
  <si>
    <t>Soybean Seed RR2X</t>
  </si>
  <si>
    <t>Haul Soybeans</t>
  </si>
  <si>
    <t>Soybeans Consultant</t>
  </si>
  <si>
    <t xml:space="preserve">  INOCULANT</t>
  </si>
  <si>
    <t>Inoculant -Soybean</t>
  </si>
  <si>
    <t>Fert 10-34-0</t>
  </si>
  <si>
    <t>Zinc Plus</t>
  </si>
  <si>
    <t>Corn Seed BtRR</t>
  </si>
  <si>
    <t>Table 18.M Estimated costs and returns per acre</t>
  </si>
  <si>
    <t>Table 19.M Estimated costs and returns per acre</t>
  </si>
  <si>
    <t>Corn, no-tillage, BtRR, 12-row 30", 170 bu yield goal</t>
  </si>
  <si>
    <t>DAP</t>
  </si>
  <si>
    <t>Table 1.M Estimated costs and returns per acre</t>
  </si>
  <si>
    <t>Cotton, 12R-38" solid, conservation tillage</t>
  </si>
  <si>
    <t>Table 3.M Estimated costs and returns per acre</t>
  </si>
  <si>
    <t>Cotton, 12R-38" solid, cons. tillage, pivot irr.,</t>
  </si>
  <si>
    <t>1/4-mi. Pivot Irr.</t>
  </si>
  <si>
    <t>Table 4.M Estimated costs and returns per acre</t>
  </si>
  <si>
    <t>Cotton, 12R-38" solid, no-till</t>
  </si>
  <si>
    <t>Table 5.M Estimated costs and returns per acre</t>
  </si>
  <si>
    <t>Cotton, 12R-38" 2X1 full-skip (8 rows planted)</t>
  </si>
  <si>
    <t>Cotton, 8R-38" solid, conservation tillage</t>
  </si>
  <si>
    <t>Cotton, 8R-38" solid, no-till</t>
  </si>
  <si>
    <t>Contour levee rice</t>
  </si>
  <si>
    <t>Amm Sulfate (21% N)</t>
  </si>
  <si>
    <t>Urea, Solid (46% N)</t>
  </si>
  <si>
    <t>NBPT</t>
  </si>
  <si>
    <t>Command 3ME</t>
  </si>
  <si>
    <t>Sharpen</t>
  </si>
  <si>
    <t>Regiment</t>
  </si>
  <si>
    <t>Facet L</t>
  </si>
  <si>
    <t>Permit</t>
  </si>
  <si>
    <t>Clincher SF</t>
  </si>
  <si>
    <t>Rice Seed Conv.</t>
  </si>
  <si>
    <t>Rice Seed Trt/Insect</t>
  </si>
  <si>
    <t>lbseed</t>
  </si>
  <si>
    <t>Rice Seed Cv(Levees)</t>
  </si>
  <si>
    <t>Class Act NG</t>
  </si>
  <si>
    <t>MSO</t>
  </si>
  <si>
    <t>Dyne-A-Pak</t>
  </si>
  <si>
    <t>Crop Oil Conc.(Pet.)</t>
  </si>
  <si>
    <t>App Fert by Air</t>
  </si>
  <si>
    <t>Haul Rice</t>
  </si>
  <si>
    <t xml:space="preserve">  DRYING</t>
  </si>
  <si>
    <t>Dry Rice</t>
  </si>
  <si>
    <t>Survey &amp; Mark Levees</t>
  </si>
  <si>
    <t>Rice Consultant</t>
  </si>
  <si>
    <t>Flood Irr.</t>
  </si>
  <si>
    <t>Straight levee rice</t>
  </si>
  <si>
    <t>Straight levee rice - zero grade</t>
  </si>
  <si>
    <t>Conventional hybrid contour levee rice</t>
  </si>
  <si>
    <t>Rice Conv Hyb Trt</t>
  </si>
  <si>
    <t>Rice Seed CvH(Levee)</t>
  </si>
  <si>
    <t>Conventional hybrid straight levee rice</t>
  </si>
  <si>
    <t>Conventional hybrid straight levee multi inlet rice</t>
  </si>
  <si>
    <t>Conventional hybrid straight levee-zero grade rice</t>
  </si>
  <si>
    <t>Clearfield contour levee rice</t>
  </si>
  <si>
    <t>App by Air (10 gal)</t>
  </si>
  <si>
    <t>Clearpath</t>
  </si>
  <si>
    <t>Newpath</t>
  </si>
  <si>
    <t>Aim</t>
  </si>
  <si>
    <t>Rice Seed CF(Levees)</t>
  </si>
  <si>
    <t>Clearfield straight levee rice</t>
  </si>
  <si>
    <t>Clearfield straight levee multi inlet rice</t>
  </si>
  <si>
    <t>Clearfield straight levee-zero grade rice</t>
  </si>
  <si>
    <t>Provisia contour levee rice</t>
  </si>
  <si>
    <t>Provisia</t>
  </si>
  <si>
    <t>Rice Seed Provisia</t>
  </si>
  <si>
    <t>Provisia straight levee rice</t>
  </si>
  <si>
    <t>Provisia straight levee multi inlet rice</t>
  </si>
  <si>
    <t>Provisia straight levee-zero grade rice</t>
  </si>
  <si>
    <t>Table 6.M Estimated costs and returns per acre</t>
  </si>
  <si>
    <t>Table 7.M Estimated costs and returns per acre</t>
  </si>
  <si>
    <t>Table 8.M Estimated costs and returns per acre</t>
  </si>
  <si>
    <t>Contour Flood Irr.</t>
  </si>
  <si>
    <t>Table 9.M Estimated costs and returns per acre</t>
  </si>
  <si>
    <t>Prevathon</t>
  </si>
  <si>
    <t xml:space="preserve"> oz</t>
  </si>
  <si>
    <t>1/2-mi Pivot Irr.</t>
  </si>
  <si>
    <t>Fierce</t>
  </si>
  <si>
    <t>Dimilin 2L</t>
  </si>
  <si>
    <t>Table 10.M Estimated costs and returns per acre</t>
  </si>
  <si>
    <t>Table 11.M Estimated costs and returns per acre</t>
  </si>
  <si>
    <t>Table 13.M Estimated costs and returns per acre</t>
  </si>
  <si>
    <t>Table 14.M Estimated costs and returns per acre</t>
  </si>
  <si>
    <t>Table 15.M Estimated costs and returns per acre</t>
  </si>
  <si>
    <t>Table 16.M Estimated costs and returns per acre</t>
  </si>
  <si>
    <t>Table 17.M Estimated costs and returns per acre</t>
  </si>
  <si>
    <t>Table 20.M Estimated costs and returns per acre</t>
  </si>
  <si>
    <t xml:space="preserve">2. Corn, stale seedbed, BtRR, non-irrigated, 12row 38" - 170 bu yield goal, Delta Area                                 </t>
  </si>
  <si>
    <t>Cotton Budget List</t>
  </si>
  <si>
    <t>Soybean Budget List</t>
  </si>
  <si>
    <t>Rice Enterprise Budget List</t>
  </si>
  <si>
    <t>1. Contour levee rice - Flood irrigated, 33 ac-in., Delta Area</t>
  </si>
  <si>
    <t>2. Straight levee rice - Flood irrigated, 27 ac-in., Delta Area</t>
  </si>
  <si>
    <t>3. Straight levee rice - Multi inlet flood irrigated, 23 ac-in., Delta Area</t>
  </si>
  <si>
    <t>4. Straight levee rice - zero grade - Flood irrigated, 19 ac-in., Delta Area</t>
  </si>
  <si>
    <t>5. Conventional hybrid contour levee rice - Flood irrigated, 33 ac-in., Delta Area</t>
  </si>
  <si>
    <t xml:space="preserve">6. Conventional hybrid straight levee rice, Flood irrigated, 27 ac-in., Delta Area                        </t>
  </si>
  <si>
    <t xml:space="preserve">7. Conventional hybrid straight levee multi inlet rice, Flood irrigated, 23 ac-in., Delta Area                        </t>
  </si>
  <si>
    <t xml:space="preserve">8. Conventional hybrid straight levee-zero grade rice, Flood irrigated, 19 ac-in., Delta Area                        </t>
  </si>
  <si>
    <t xml:space="preserve">9. Clearfield contour levee rice - Flood irrigated, 33 ac-in., Delta Area                       </t>
  </si>
  <si>
    <t xml:space="preserve">10. Clearfield straight levee rice - Flood irrigated, 27 ac-in., Delta Area    </t>
  </si>
  <si>
    <t xml:space="preserve">11. Clearfield straight levee multi inlet rice - Flood irrigated, 23 ac-in., Delta Area                        </t>
  </si>
  <si>
    <t xml:space="preserve">12. Clearfield straight levee-zero grade rice - Flood irrigated, 19 ac-in., Delta Area                        </t>
  </si>
  <si>
    <t xml:space="preserve">17. Provisia contour levee rice - Flood irrigated, 33 ac-in., Delta Area                       </t>
  </si>
  <si>
    <t xml:space="preserve">18. Provisia straight levee rice - Flood irrigated, 27 ac-in., Delta Area    </t>
  </si>
  <si>
    <t xml:space="preserve">19. Provisia straight levee multi inlet rice - Flood irrigated, 23 ac-in., Delta Area                        </t>
  </si>
  <si>
    <t xml:space="preserve">20. Provisia straight levee-zero grade rice - Flood irrigated, 19 ac-in., Delta Area                        </t>
  </si>
  <si>
    <t>Corn Budget List</t>
  </si>
  <si>
    <t>Crop</t>
  </si>
  <si>
    <t>Expected Yield</t>
  </si>
  <si>
    <t>Budget</t>
  </si>
  <si>
    <t>Expected Price</t>
  </si>
  <si>
    <t>Crop 1</t>
  </si>
  <si>
    <t>Crop 2</t>
  </si>
  <si>
    <t>Corn1</t>
  </si>
  <si>
    <t>Corn2</t>
  </si>
  <si>
    <t>Corn3</t>
  </si>
  <si>
    <t>Corn4</t>
  </si>
  <si>
    <t>Corn5</t>
  </si>
  <si>
    <t>Corn6</t>
  </si>
  <si>
    <t>Cotton1</t>
  </si>
  <si>
    <t>Cotton4</t>
  </si>
  <si>
    <t>Cotton2</t>
  </si>
  <si>
    <t>Cotton3</t>
  </si>
  <si>
    <t>Cotton5</t>
  </si>
  <si>
    <t>Cotton6</t>
  </si>
  <si>
    <t>Cotton7</t>
  </si>
  <si>
    <t>Cotton8</t>
  </si>
  <si>
    <t>Cotton9</t>
  </si>
  <si>
    <t>Cotton10</t>
  </si>
  <si>
    <t>Rice1</t>
  </si>
  <si>
    <t>Rice2</t>
  </si>
  <si>
    <t>Rice3</t>
  </si>
  <si>
    <t>Rice4</t>
  </si>
  <si>
    <t>Rice5</t>
  </si>
  <si>
    <t>Rice6</t>
  </si>
  <si>
    <t>Rice7</t>
  </si>
  <si>
    <t>Rice8</t>
  </si>
  <si>
    <t>Rice9</t>
  </si>
  <si>
    <t>Rice10</t>
  </si>
  <si>
    <t>Rice11</t>
  </si>
  <si>
    <t>Rice12</t>
  </si>
  <si>
    <t>Rice13</t>
  </si>
  <si>
    <t>Rice14</t>
  </si>
  <si>
    <t>Rice15</t>
  </si>
  <si>
    <t>Rice16</t>
  </si>
  <si>
    <t>Rice17</t>
  </si>
  <si>
    <t>Rice18</t>
  </si>
  <si>
    <t>Rice19</t>
  </si>
  <si>
    <t>Rice20</t>
  </si>
  <si>
    <t>Total Fixed Expenses</t>
  </si>
  <si>
    <t>Total Specified Expenses</t>
  </si>
  <si>
    <t>$/ac</t>
  </si>
  <si>
    <t>Total Direct Expenses</t>
  </si>
  <si>
    <t>Choose crop and budget</t>
  </si>
  <si>
    <t>Crop2</t>
  </si>
  <si>
    <t>soy1</t>
  </si>
  <si>
    <t>soy2</t>
  </si>
  <si>
    <t>soy3</t>
  </si>
  <si>
    <t>soy4</t>
  </si>
  <si>
    <t>soy5</t>
  </si>
  <si>
    <t>soy6</t>
  </si>
  <si>
    <t>soy7</t>
  </si>
  <si>
    <t>soy8</t>
  </si>
  <si>
    <t>soy9</t>
  </si>
  <si>
    <t>soy10</t>
  </si>
  <si>
    <t>soy11</t>
  </si>
  <si>
    <t>soy12</t>
  </si>
  <si>
    <t>soy13</t>
  </si>
  <si>
    <t>soy14</t>
  </si>
  <si>
    <t>Lint yield</t>
  </si>
  <si>
    <t>Cottonseed Yield</t>
  </si>
  <si>
    <t>Returns Above Total Specified Expenses</t>
  </si>
  <si>
    <t>13. Fullpage hybrid contour levee rice - Flood irrigated, 33 ac-in., Delta Area</t>
  </si>
  <si>
    <t xml:space="preserve">14. Fullpage hybrid straight levee rice - Flood irrigated, 27 ac-in., Delta Area                        </t>
  </si>
  <si>
    <t>15. Fullpage hybrid straight levee multi inlet rice, Flood irrigated, 23 ac-in., Delta Area</t>
  </si>
  <si>
    <t>16. Fullpage hybrid straight levee-zero grade rice, Flood irrigated, 19 ac-in., Delta Area</t>
  </si>
  <si>
    <t xml:space="preserve">Expected Breakeven Price </t>
  </si>
  <si>
    <t>$/bu</t>
  </si>
  <si>
    <t>Rice Seed Clearfield</t>
  </si>
  <si>
    <t>Fullpage hybrid contour levee rice</t>
  </si>
  <si>
    <t>Preface</t>
  </si>
  <si>
    <t>Rice Fullpage Hyb Tr</t>
  </si>
  <si>
    <t>Rice Seed FPH(Levee)</t>
  </si>
  <si>
    <t>Fullpage hybrid straight levee rice</t>
  </si>
  <si>
    <t>Fullpage hybrid straight levee multi inlet rice</t>
  </si>
  <si>
    <t>Fullpage hybrid straight levee-zero grade rice</t>
  </si>
  <si>
    <t>CruiserMaxx Vibrance</t>
  </si>
  <si>
    <t>Soybean Enlist E3</t>
  </si>
  <si>
    <t>Miravis Top</t>
  </si>
  <si>
    <t>Grain Sorghum Budget List</t>
  </si>
  <si>
    <t xml:space="preserve">1. Grain sorghum, 12-row 30", 100 bu yield goal - All Areas                                                     </t>
  </si>
  <si>
    <t>Wheat Budget List</t>
  </si>
  <si>
    <t xml:space="preserve">1. Wheat followed by soybeans, 70 bu yield goal - All Areas                                                     </t>
  </si>
  <si>
    <t xml:space="preserve">1. Corn, stale seedbed, BtRR, 16-row 30", 220 bu yield goal - Furrow Irrigated, 13 ac-in., Delta Area                       </t>
  </si>
  <si>
    <t>3. Corn, stale seedbed, BtRR, 16-row 30", 220 bu yield goal, Pivot Irrigated, 13 ac-in., Delta Area</t>
  </si>
  <si>
    <t xml:space="preserve">4. Corn, conventional tillage, RR2 seed, 12-row 38", 220 bu yld goal, furrow irrigated, 13 ac-in.,Delta Area       </t>
  </si>
  <si>
    <t xml:space="preserve">5. Corn, conventional tillage, RR2 seed, 12-row 38" - 170 bu yield goal, non-irrigated, Delta Area                  </t>
  </si>
  <si>
    <t>6.Corn, conventional tillage, RR2 seed, 12-row 38",220 bu yld goal, Pivot Irrigated, 13 ac-in.,Delta Area</t>
  </si>
  <si>
    <t xml:space="preserve">7. Corn, stale seedbed, RR2 seed, 12-row 30", - 170 bu yield goal, Non-Delta Areas                                </t>
  </si>
  <si>
    <t>Corn7</t>
  </si>
  <si>
    <t>8.Corn, stale seedbed, RR2 seed, 16-row 30", Pivot Irrigated, 220 bu yield goal, Non-Delta Areas</t>
  </si>
  <si>
    <t>Corn8</t>
  </si>
  <si>
    <t xml:space="preserve">9. Corn, no-tillage, BtRR, 12-row 30", 170 bu yield goal- Non-Delta Areas                                               </t>
  </si>
  <si>
    <t>Corn9</t>
  </si>
  <si>
    <t>10.Corn, no-tillage, BtRR, 12-row 30", 220 bu yield goal, Pivot Irrigated, Non-Delta Areas</t>
  </si>
  <si>
    <t>Corn10</t>
  </si>
  <si>
    <t>1. Cotton, 12R-38" solid, conservation tillage, B3XF variety, Delta Area</t>
  </si>
  <si>
    <t>2. Cotton, 12R-38" solid, conservation tillage, furrow irrigated, B3XF variety, 10.5 ac-in., Delta Area</t>
  </si>
  <si>
    <t>3. Cotton, 12R-38" solid, conservation tillage, pivot irrigated, B3XF variety, 7.5 ac.-in., Delta Area</t>
  </si>
  <si>
    <t>4. Cotton, 12R-38" solid, no-till,B3XF variety, Delta Area</t>
  </si>
  <si>
    <t>5. Cotton, 12R-38" 2X1 full-skip (8 rows planted), Conservation tillage, B3XF variety, Delta Area</t>
  </si>
  <si>
    <t>6. Cotton, 8R-38" solid, conservation tillage, B3XF variety, Non-Delta Area</t>
  </si>
  <si>
    <t>7. Cotton, 8R-38" solid, no-till, B3XF variety, Non-Delta Area</t>
  </si>
  <si>
    <t>8. Cotton, 12R-38" solid, conservation tillage, B3XF variety, Non-Delta Area</t>
  </si>
  <si>
    <t>9. Cotton, 12R-38" solid, no-till, B3XF variety, Non-Delta Area</t>
  </si>
  <si>
    <t>10. Cotton, 12R-38" solid, conservation tillage, B3XF, pivot irrigated, 7.5 ac.-in., Non-Delta Area</t>
  </si>
  <si>
    <t>11. Cotton, 12R-38" solid, conservation tillage, W3FE variety, Delta Area</t>
  </si>
  <si>
    <t>Cotton11</t>
  </si>
  <si>
    <t>12. Cotton, 12R-38" solid, conservation tillage, furrow irrigated, W3FE variety, 10.5 ac-in., Delta Area</t>
  </si>
  <si>
    <t>Cotton12</t>
  </si>
  <si>
    <t>13. Cotton, 12R-38" solid, conservation tillage, pivot irrigated, W3FE variety, 7.5 ac.-in., Delta Area</t>
  </si>
  <si>
    <t>Cotton13</t>
  </si>
  <si>
    <t>14. Cotton, 12R-38" solid, no-till,W3FE variety, Delta Area</t>
  </si>
  <si>
    <t>Cotton14</t>
  </si>
  <si>
    <t>15. Cotton, 12R-38" 2X1 full-skip (8 rows planted), Conservation tillage, W3FE variety, Delta Area</t>
  </si>
  <si>
    <t>Cotton15</t>
  </si>
  <si>
    <t>16. Cotton, 8R-38" solid, conservation tillage, W3FE variety, Non-Delta Area</t>
  </si>
  <si>
    <t>Cotton16</t>
  </si>
  <si>
    <t>17. Cotton, 8R-38" solid, no-till, W3FE variety, Non-Delta Area</t>
  </si>
  <si>
    <t>Cotton17</t>
  </si>
  <si>
    <t>18. Cotton, 12R-38" solid, conservation tillage, W3FE variety, Non-Delta Area</t>
  </si>
  <si>
    <t>Cotton18</t>
  </si>
  <si>
    <t>19. Cotton, 12R-38" solid, no-till, W3FE variety, Non-Delta Area</t>
  </si>
  <si>
    <t>Cotton19</t>
  </si>
  <si>
    <t>20. Cotton, 12R-38" solid, conservation tillage, W3FE variety, pivot irrigated, 7.5 ac.-in., Non-Delta Area</t>
  </si>
  <si>
    <t>Cotton20</t>
  </si>
  <si>
    <t>1. Soybeans, full-season, Enlist E3, stale seedbed, 16R 30", Non-irrigated, Delta Area</t>
  </si>
  <si>
    <t>2. Soybeans, full-season, Enlist E3, stale seedbed, 16R 30", Furrow irrigated, 9 ac-in., Delta Area</t>
  </si>
  <si>
    <t>3. Soybeans, full-season, Enlist E3, stale seedbed, 16R 30", Flood irrigated, 13.5 ac-in., Delta Area</t>
  </si>
  <si>
    <t>4. Soybeans, double crop after wheat, Enlist E3, 16R 30", Pivot irrigated, 7.5 ac-in., All Areas</t>
  </si>
  <si>
    <t>5. Soybeans, full-season, Enlist E3, April planted, 16R 30”, Non-Delta Area</t>
  </si>
  <si>
    <t>6. Soybeans, full-season, Enlist E3, May planted, 16R 30”, Non-Delta Area</t>
  </si>
  <si>
    <t>7. Soybeans, double crop after wheat, Enlist E3, 16R 30", Non-irrigated, All Areas</t>
  </si>
  <si>
    <t>8. Soybeans, full-season, RR2X/XF, stale seedbed, 16R 30", Non-irrigated, Delta Area</t>
  </si>
  <si>
    <t>9. Soybeans, full-season, RR2X/XF, stale seedbed, 16R 30", Furrow irrigated, 9 ac-in., Delta Area</t>
  </si>
  <si>
    <t>10. Soybeans, full-season, RR2X/XF, stale seedbed, 16R 30", Flood irrigated, 13.5 ac-in., Delta Area</t>
  </si>
  <si>
    <t>11. Soybeans, double crop after wheat, RR2X/XF, 16R 30", Pivot irrigated, 7.5 ac-in., All Areas</t>
  </si>
  <si>
    <t>12. Soybeans, full-season, RR2X/XF, April planted, 16R 30", Non-Delta Area</t>
  </si>
  <si>
    <t>13. Soybeans, full-season, RR2X/XF, May Planted, 16R 30", Non-Delta Area</t>
  </si>
  <si>
    <t>14. Soybeans, double crop after wheat, RR2X/XF, 16R 30", Non-irrigated, All Areas</t>
  </si>
  <si>
    <t>Corn, no-tillage, BtRR, 12-row 30", 220 bu yield goal</t>
  </si>
  <si>
    <t>Corn, stale seedbed, BtRR, 16-row 30", 220 bu yield goa</t>
  </si>
  <si>
    <t>Engenia</t>
  </si>
  <si>
    <t>Cotton Seed B3XF</t>
  </si>
  <si>
    <t>Enlist Duo</t>
  </si>
  <si>
    <t>Cotton Seed W3FE</t>
  </si>
  <si>
    <t>Ameristar Top</t>
  </si>
  <si>
    <t>Soybeans, double crop after wheat, RR2X/XF, 16R 30"</t>
  </si>
  <si>
    <t>Soybeans, full-season, RR2X/XF, May planted, 16R 30"</t>
  </si>
  <si>
    <t>Soybeans, full-season, RR2X/XF, April planted, 16R 30"</t>
  </si>
  <si>
    <t>Soybeans, full-season, RR2X/XF, stale seedbed, 16R 30"</t>
  </si>
  <si>
    <t>Soybeans, double crop after wheat, Enlist E3, 16R30"</t>
  </si>
  <si>
    <t>Soybeans, full-season, Enlist E3, May planted, 16R30"</t>
  </si>
  <si>
    <t>Soybeans, full-season, Enlist E3, April planted, 16R30"</t>
  </si>
  <si>
    <t>Soybeans, full-season, Enlist E3, stale seedbed, 16R30"</t>
  </si>
  <si>
    <r>
      <rPr>
        <sz val="18"/>
        <color indexed="8"/>
        <rFont val="Calibri"/>
        <family val="2"/>
      </rPr>
      <t>Net Returns Comparison Calculator</t>
    </r>
    <r>
      <rPr>
        <sz val="10"/>
        <rFont val="Arial"/>
        <family val="2"/>
      </rPr>
      <t xml:space="preserve">
Mississippi State University Extension Service</t>
    </r>
    <r>
      <rPr>
        <sz val="16"/>
        <color indexed="8"/>
        <rFont val="Calibri"/>
        <family val="2"/>
      </rPr>
      <t xml:space="preserve">
</t>
    </r>
    <r>
      <rPr>
        <sz val="10"/>
        <rFont val="Arial"/>
        <family val="2"/>
      </rPr>
      <t xml:space="preserve">Developed by Brian Mills and Will Maples, Department of Agricultural Economics
</t>
    </r>
  </si>
  <si>
    <t>Wheat Enterprise Budget List</t>
  </si>
  <si>
    <t>1. Wheat followed by soybeans, 70 bu yield goal - All Areas</t>
  </si>
  <si>
    <t>Wheat</t>
  </si>
  <si>
    <t>Wheat followed by soybeans, 70 bu yield goal</t>
  </si>
  <si>
    <t>Fert 41-0-0-4</t>
  </si>
  <si>
    <t>Prosaro</t>
  </si>
  <si>
    <t>Axiom</t>
  </si>
  <si>
    <t>Harmony Extra SG</t>
  </si>
  <si>
    <t>Axial XL</t>
  </si>
  <si>
    <t>Warrior II</t>
  </si>
  <si>
    <t>Wheat Seed Private</t>
  </si>
  <si>
    <t>Haul Wheat</t>
  </si>
  <si>
    <t>Wheat Consultant</t>
  </si>
  <si>
    <t>Corn, stale seedbed, BtRR, 16-row 30", 220 bu yield goal</t>
  </si>
  <si>
    <t>Furrow Irrigated, 13 ac-in., Delta Area, Mississippi, 2023</t>
  </si>
  <si>
    <t>Note: Cost of production estimates are based on 2022 input prices.</t>
  </si>
  <si>
    <t>Pivot Irrigated, 7.5 ac-in, Non-Delta, Mississippi, 2023</t>
  </si>
  <si>
    <t>Non-irrigated, Non-Delta, Mississippi, 2023</t>
  </si>
  <si>
    <t>Corn, stale seedbed, RR2, 16-row 30",</t>
  </si>
  <si>
    <t>220 bu yield goal, pivot irrigated, 7.5 ac-in, Non-Delta, Mississippi, 2023</t>
  </si>
  <si>
    <t>Corn, stale seedbed, RR2, 12-row 30",</t>
  </si>
  <si>
    <t>170 bu yield goal, Non-Delta, Mississippi, 2023</t>
  </si>
  <si>
    <t>Corn, conventional tillage, RR2, 12-row 38",</t>
  </si>
  <si>
    <t>220 bu yld goal, pivot irrigated, 7.5 ac-in.,Delta Area, Mississippi, 2023</t>
  </si>
  <si>
    <t>Corn, conventional tillage, RR2, 12-row 38"</t>
  </si>
  <si>
    <t>170 bu yield goal, non-irrigated, Delta Area, Mississippi, 2023</t>
  </si>
  <si>
    <t>220 bu yld goal, furrow irrigated, 13 ac-in.,Delta Area, Mississippi, 2023</t>
  </si>
  <si>
    <t>Pivot Irrigated, 7.5 ac-in., Delta Area, Mississippi, 2023</t>
  </si>
  <si>
    <t>Corn, stale seedbed, BtRR, 12row 38", 170 bu yield goal</t>
  </si>
  <si>
    <t>Non-irrigated, Delta Area, Mississippi, 2023</t>
  </si>
  <si>
    <t>B3XF variety, Delta Area, Mississippi, 2023</t>
  </si>
  <si>
    <t>W3FE pivot irrigated, 7.5 ac.-in., Non-Delta, Mississippi, 2023</t>
  </si>
  <si>
    <t>W3FE variety, Non-Delta Area, Mississippi, 2023</t>
  </si>
  <si>
    <t>Cons. till., W3FE variety, Delta, Mississippi, 2023</t>
  </si>
  <si>
    <t>W3FE variety, Delta Area, Mississippi, 2023</t>
  </si>
  <si>
    <t>W3FE variety, 7.5 ac.-in., Delta Area, Mississippi, 2023</t>
  </si>
  <si>
    <t>W3FE variety, 10.5 ac-in., Delta Area, Mississippi, 2023</t>
  </si>
  <si>
    <t>B3XF variety, pivot irrigated, 7.5 ac.-in., Non-Delta, Mississippi, 2023</t>
  </si>
  <si>
    <t>B3XF variety, Non-Delta Area, Mississippi, 2023</t>
  </si>
  <si>
    <t>Cons. till., B3XF variety, Delta, Mississippi, 2023</t>
  </si>
  <si>
    <t>B3XF variety, 7.5 ac.-in., Delta Area, Mississippi, 2023</t>
  </si>
  <si>
    <t>B3XF variety, 10.5 ac-in., Delta Area, Mississippi, 2023</t>
  </si>
  <si>
    <t>Flood irrigated, 33 ac-in., Mississippi, 2023</t>
  </si>
  <si>
    <t>Tenchu SG</t>
  </si>
  <si>
    <t>Flood irrigated, 19 ac-in., Mississippi, 2023</t>
  </si>
  <si>
    <t>Flood irrigated, 23 ac-in., Mississippi, 2023</t>
  </si>
  <si>
    <t>Flood irrigated, 27 ac-in., Mississippi, 2023</t>
  </si>
  <si>
    <t>Multi inlet flood irrigated, 23 ac-in., Mississippi, 2023</t>
  </si>
  <si>
    <t>Flood irrigated, 27 ac-in, Mississippi, 2023</t>
  </si>
  <si>
    <t>Zidua WG</t>
  </si>
  <si>
    <t>Non-irrigated, All Areas, Mississippi, 2023</t>
  </si>
  <si>
    <t>Non-Delta Area, Mississippi, 2023</t>
  </si>
  <si>
    <t>1/2 mile pivot irrigated, 7.5 ac-in., All Areas, Mississippi, 2023</t>
  </si>
  <si>
    <t>Flood irrigated, 13.5 ac-in., Delta Area, Mississippi, 2023</t>
  </si>
  <si>
    <t>Furrow irrigated, 9 ac-in., Delta Area, Mississippi, 2023</t>
  </si>
  <si>
    <t>All Areas, Mississippi,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</si>
</sst>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%"/>
    <numFmt numFmtId="165" formatCode="_(&quot;$&quot;* #,##0.000_);_(&quot;$&quot;* \(#,##0.000\);_(&quot;$&quot;* &quot;-&quot;??_);_(@_)"/>
    <numFmt numFmtId="166" formatCode="_(&quot;$&quot;* #,##0_);_(&quot;$&quot;* \(#,##0\);_(&quot;$&quot;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8"/>
      <color indexed="8"/>
      <name val="Calibri"/>
      <family val="2"/>
    </font>
    <font>
      <sz val="16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44" fontId="1" fillId="0" borderId="1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44" fontId="1" fillId="0" borderId="0" xfId="1" applyFont="1"/>
    <xf numFmtId="0" fontId="3" fillId="0" borderId="1" xfId="0" applyFont="1" applyBorder="1"/>
    <xf numFmtId="44" fontId="3" fillId="0" borderId="1" xfId="1" applyFont="1" applyBorder="1"/>
    <xf numFmtId="164" fontId="3" fillId="0" borderId="1" xfId="0" applyNumberFormat="1" applyFont="1" applyBorder="1"/>
    <xf numFmtId="44" fontId="0" fillId="0" borderId="0" xfId="0" applyNumberFormat="1"/>
    <xf numFmtId="0" fontId="4" fillId="0" borderId="0" xfId="0" applyFont="1"/>
    <xf numFmtId="0" fontId="3" fillId="0" borderId="0" xfId="0" applyFont="1"/>
    <xf numFmtId="44" fontId="3" fillId="0" borderId="0" xfId="1" applyFont="1"/>
    <xf numFmtId="164" fontId="3" fillId="0" borderId="0" xfId="0" applyNumberFormat="1" applyFont="1"/>
    <xf numFmtId="0" fontId="5" fillId="0" borderId="0" xfId="0" applyFont="1"/>
    <xf numFmtId="9" fontId="6" fillId="0" borderId="0" xfId="2" applyFont="1"/>
    <xf numFmtId="165" fontId="1" fillId="0" borderId="0" xfId="1" applyNumberFormat="1" applyFont="1"/>
    <xf numFmtId="0" fontId="6" fillId="0" borderId="0" xfId="0" applyFont="1"/>
    <xf numFmtId="0" fontId="2" fillId="0" borderId="2" xfId="0" applyFont="1" applyBorder="1"/>
    <xf numFmtId="44" fontId="6" fillId="0" borderId="0" xfId="1" applyFont="1"/>
    <xf numFmtId="166" fontId="0" fillId="0" borderId="0" xfId="1" applyNumberFormat="1" applyFont="1"/>
    <xf numFmtId="44" fontId="5" fillId="0" borderId="0" xfId="1" applyFont="1"/>
    <xf numFmtId="0" fontId="2" fillId="0" borderId="1" xfId="0" applyFont="1" applyBorder="1" applyAlignment="1">
      <alignment horizontal="right"/>
    </xf>
    <xf numFmtId="0" fontId="2" fillId="0" borderId="1" xfId="0" quotePrefix="1" applyFont="1" applyBorder="1"/>
    <xf numFmtId="0" fontId="2" fillId="0" borderId="0" xfId="0" applyFont="1" applyBorder="1" applyAlignment="1">
      <alignment horizontal="right"/>
    </xf>
    <xf numFmtId="44" fontId="0" fillId="0" borderId="1" xfId="1" applyFont="1" applyBorder="1"/>
    <xf numFmtId="0" fontId="2" fillId="0" borderId="0" xfId="0" applyFont="1" applyAlignment="1">
      <alignment horizontal="center"/>
    </xf>
    <xf numFmtId="44" fontId="0" fillId="0" borderId="0" xfId="1" applyFont="1"/>
    <xf numFmtId="0" fontId="11" fillId="0" borderId="0" xfId="0" applyFont="1" applyAlignment="1">
      <alignment horizontal="center"/>
    </xf>
    <xf numFmtId="44" fontId="7" fillId="0" borderId="1" xfId="2" applyNumberFormat="1" applyFont="1" applyBorder="1" applyAlignment="1">
      <alignment horizontal="right"/>
    </xf>
    <xf numFmtId="0" fontId="6" fillId="0" borderId="1" xfId="0" applyFont="1" applyBorder="1"/>
    <xf numFmtId="167" fontId="0" fillId="0" borderId="0" xfId="0" applyNumberFormat="1"/>
    <xf numFmtId="167" fontId="5" fillId="0" borderId="0" xfId="1" applyNumberFormat="1" applyFont="1"/>
    <xf numFmtId="167" fontId="5" fillId="0" borderId="0" xfId="2" applyNumberFormat="1" applyFont="1"/>
    <xf numFmtId="0" fontId="13" fillId="0" borderId="1" xfId="0" applyFont="1" applyBorder="1"/>
    <xf numFmtId="167" fontId="6" fillId="0" borderId="0" xfId="0" applyNumberFormat="1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167" fontId="0" fillId="0" borderId="1" xfId="0" applyNumberFormat="1" applyBorder="1"/>
    <xf numFmtId="0" fontId="14" fillId="0" borderId="0" xfId="0" applyFont="1"/>
    <xf numFmtId="0" fontId="14" fillId="0" borderId="0" xfId="0" applyFont="1" applyAlignment="1">
      <alignment horizontal="right"/>
    </xf>
    <xf numFmtId="167" fontId="5" fillId="0" borderId="0" xfId="2" quotePrefix="1" applyNumberFormat="1" applyFont="1"/>
    <xf numFmtId="0" fontId="0" fillId="0" borderId="0" xfId="0" quotePrefix="1"/>
    <xf numFmtId="167" fontId="0" fillId="0" borderId="0" xfId="0" quotePrefix="1" applyNumberFormat="1"/>
    <xf numFmtId="44" fontId="6" fillId="0" borderId="0" xfId="1" applyFont="1" applyAlignment="1">
      <alignment wrapText="1"/>
    </xf>
    <xf numFmtId="0" fontId="6" fillId="0" borderId="0" xfId="0" applyFont="1" applyAlignment="1">
      <alignment wrapText="1"/>
    </xf>
    <xf numFmtId="44" fontId="5" fillId="0" borderId="1" xfId="1" applyFont="1" applyBorder="1"/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quotePrefix="1" applyFont="1" applyAlignment="1">
      <alignment horizontal="center" textRotation="90"/>
    </xf>
    <xf numFmtId="0" fontId="8" fillId="0" borderId="4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495300</xdr:colOff>
      <xdr:row>0</xdr:row>
      <xdr:rowOff>0</xdr:rowOff>
    </xdr:from>
    <xdr:ext cx="1943100" cy="1147191"/>
    <xdr:pic>
      <xdr:nvPicPr>
        <xdr:cNvPr id="2" name="Picture 1" descr="Mississippi State University Extension Service&#10;">
          <a:extLst>
            <a:ext uri="{FF2B5EF4-FFF2-40B4-BE49-F238E27FC236}">
              <a16:creationId xmlns:a16="http://schemas.microsoft.com/office/drawing/2014/main" id="{E081181F-8313-45CF-A846-26955E11F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5264" y="0"/>
          <a:ext cx="1943100" cy="1147191"/>
        </a:xfrm>
        <a:prstGeom prst="rect">
          <a:avLst/>
        </a:prstGeom>
      </xdr:spPr>
    </xdr:pic>
    <xdr:clientData/>
  </xdr:oneCellAnchor>
  <xdr:oneCellAnchor>
    <xdr:from>
      <xdr:col>2</xdr:col>
      <xdr:colOff>1581669</xdr:colOff>
      <xdr:row>9</xdr:row>
      <xdr:rowOff>126250</xdr:rowOff>
    </xdr:from>
    <xdr:ext cx="1341119" cy="56188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0EFDB44-064C-4B4C-AFC6-A1989D9F7D3B}"/>
            </a:ext>
          </a:extLst>
        </xdr:cNvPr>
        <xdr:cNvSpPr txBox="1"/>
      </xdr:nvSpPr>
      <xdr:spPr>
        <a:xfrm>
          <a:off x="4248669" y="2938030"/>
          <a:ext cx="1341119" cy="561885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000"/>
            <a:t>Any value in blue can be changed without modifying a formula.</a:t>
          </a:r>
        </a:p>
      </xdr:txBody>
    </xdr:sp>
    <xdr:clientData/>
  </xdr:oneCellAnchor>
  <xdr:oneCellAnchor>
    <xdr:from>
      <xdr:col>5</xdr:col>
      <xdr:colOff>241937</xdr:colOff>
      <xdr:row>28</xdr:row>
      <xdr:rowOff>129540</xdr:rowOff>
    </xdr:from>
    <xdr:ext cx="1224914" cy="71840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3F79F16-E958-447F-92ED-6A108D75696A}"/>
            </a:ext>
          </a:extLst>
        </xdr:cNvPr>
        <xdr:cNvSpPr txBox="1"/>
      </xdr:nvSpPr>
      <xdr:spPr>
        <a:xfrm>
          <a:off x="7090412" y="6797040"/>
          <a:ext cx="1224914" cy="718402"/>
        </a:xfrm>
        <a:prstGeom prst="rect">
          <a:avLst/>
        </a:prstGeom>
        <a:solidFill>
          <a:sysClr val="window" lastClr="FFFFFF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000"/>
            <a:t>These</a:t>
          </a:r>
          <a:r>
            <a:rPr lang="en-US" sz="1000" baseline="0"/>
            <a:t> values are calculated from data in the budget worksheets.</a:t>
          </a:r>
          <a:endParaRPr lang="en-US" sz="1000"/>
        </a:p>
      </xdr:txBody>
    </xdr:sp>
    <xdr:clientData/>
  </xdr:oneCellAnchor>
  <xdr:twoCellAnchor>
    <xdr:from>
      <xdr:col>5</xdr:col>
      <xdr:colOff>9525</xdr:colOff>
      <xdr:row>29</xdr:row>
      <xdr:rowOff>114300</xdr:rowOff>
    </xdr:from>
    <xdr:to>
      <xdr:col>5</xdr:col>
      <xdr:colOff>236221</xdr:colOff>
      <xdr:row>30</xdr:row>
      <xdr:rowOff>123825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56744027-F58E-43AC-BCE2-E67D991B0F1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>
          <a:off x="6858000" y="6962775"/>
          <a:ext cx="226696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401955</xdr:colOff>
      <xdr:row>6</xdr:row>
      <xdr:rowOff>200025</xdr:rowOff>
    </xdr:from>
    <xdr:ext cx="1790700" cy="71840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BBC53BD-1FF8-4FDF-BB17-23A6C959A208}"/>
            </a:ext>
          </a:extLst>
        </xdr:cNvPr>
        <xdr:cNvSpPr txBox="1"/>
      </xdr:nvSpPr>
      <xdr:spPr>
        <a:xfrm>
          <a:off x="12296775" y="2265045"/>
          <a:ext cx="1790700" cy="718402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000"/>
            <a:t>Any value in white, Crop</a:t>
          </a:r>
          <a:r>
            <a:rPr lang="en-US" sz="1000" baseline="0"/>
            <a:t> 1 has higher returns than Crop 2. Any value that is red, Crop 1 has lower returns than Crop 2.</a:t>
          </a:r>
          <a:endParaRPr lang="en-US" sz="1000"/>
        </a:p>
      </xdr:txBody>
    </xdr:sp>
    <xdr:clientData/>
  </xdr:oneCellAnchor>
  <xdr:twoCellAnchor>
    <xdr:from>
      <xdr:col>14</xdr:col>
      <xdr:colOff>123825</xdr:colOff>
      <xdr:row>8</xdr:row>
      <xdr:rowOff>121920</xdr:rowOff>
    </xdr:from>
    <xdr:to>
      <xdr:col>14</xdr:col>
      <xdr:colOff>312420</xdr:colOff>
      <xdr:row>9</xdr:row>
      <xdr:rowOff>152400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378F9EB-9A6D-4CD3-B890-AA28F39412D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>
          <a:off x="13001625" y="2552700"/>
          <a:ext cx="188595" cy="2133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DEF48-7AB9-4EA7-A10C-D03060882632}">
  <dimension ref="A1:AG35"/>
  <sheetViews>
    <sheetView tabSelected="1" zoomScaleNormal="100" workbookViewId="0">
      <selection sqref="A1:N1"/>
    </sheetView>
  </sheetViews>
  <sheetFormatPr defaultRowHeight="15" x14ac:dyDescent="0.25"/>
  <cols>
    <col min="1" max="1" width="23.7109375" customWidth="1"/>
    <col min="2" max="2" width="15.140625" customWidth="1"/>
    <col min="3" max="3" width="50.42578125" customWidth="1"/>
    <col min="4" max="4" width="25.7109375" customWidth="1"/>
    <col min="5" max="5" width="5.140625" customWidth="1"/>
    <col min="6" max="6" width="5.5703125" customWidth="1"/>
    <col min="7" max="7" width="5.7109375" customWidth="1"/>
    <col min="23" max="23" width="9.140625" customWidth="1"/>
    <col min="24" max="24" width="10.140625" customWidth="1"/>
    <col min="25" max="25" width="10.42578125" customWidth="1"/>
    <col min="26" max="26" width="8.85546875" customWidth="1"/>
  </cols>
  <sheetData>
    <row r="1" spans="1:33" ht="90" customHeight="1" x14ac:dyDescent="0.25">
      <c r="A1" s="56" t="s">
        <v>411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  <c r="Z1" t="s">
        <v>257</v>
      </c>
      <c r="AA1" t="s">
        <v>258</v>
      </c>
    </row>
    <row r="2" spans="1:33" x14ac:dyDescent="0.25">
      <c r="X2" t="s">
        <v>56</v>
      </c>
      <c r="Z2" t="str">
        <f>VLOOKUP(C7,BudgetList!$A$1:$B$70,2,FALSE)</f>
        <v>Corn1</v>
      </c>
      <c r="AA2" t="str">
        <f>VLOOKUP(C19,BudgetList!$A$1:$B$70,2,FALSE)</f>
        <v>soy2</v>
      </c>
    </row>
    <row r="3" spans="1:33" x14ac:dyDescent="0.25">
      <c r="X3" t="s">
        <v>123</v>
      </c>
    </row>
    <row r="4" spans="1:33" ht="15" customHeight="1" x14ac:dyDescent="0.25">
      <c r="X4" t="s">
        <v>98</v>
      </c>
    </row>
    <row r="5" spans="1:33" ht="15.6" customHeight="1" x14ac:dyDescent="0.3">
      <c r="A5" s="37" t="s">
        <v>257</v>
      </c>
      <c r="B5" s="1"/>
      <c r="C5" s="1"/>
      <c r="F5" s="55" t="str">
        <f>IF(B19="Corn","Corn Yields bu/ac",IF(B19="Cotton","Seedcotton Yields (Lint + Cottonseed)",IF(B19="Rice","Rice Yields bu/ac",IF(B19="Soybeans","Soybean Yields bu/ac",IF(B19="Wheat","Wheat Yields bu/ac","")))))</f>
        <v>Soybean Yields bu/ac</v>
      </c>
      <c r="H5" s="54" t="str">
        <f>IF(AND(B7="Corn",B19="Cotton"),"Difference in Returns Between Corn and Cotton $/ac",IF(AND(B7="Corn",B19="Rice"),"Difference in Returns Between Corn and Rice $/ac",IF(AND(B7="Corn",B19="Soybeans"),"Difference in Returns Between Corn and Soybeans $/ac",IF(AND(B7="Cotton",B19="Corn"),"Difference in Returns Between Cotton and Corn $/ac",IF(AND(B7="Cotton",B19="Rice"),"Difference in Returns Between Cotton and Rice $/ac",IF(AND(B7="Cotton",B19="Soybeans"),"Difference in Returns Between Cotton and Soybeans $/ac",IF(AND(B7="Rice",B19="Corn"),"Difference in Returns Between Rice and Corn $/ac",IF(AND(B7="Rice",B19="Cotton"),"Difference in Returns Between Rice and Cotton $/ac",IF(AND(B7="Rice",B19="Soybeans"),"Difference in Returns Between Rice and Soybeans $/ac",IF(AND(B7="Soybeans",B19="Corn"),"Difference in Returns Between Soybeans and Corn $/ac",IF(AND(B7="Soybeans",B19="Cotton"),"Difference in Returns Between Soybeans and Cotton $/ac",IF(AND(B7="Soybeans",B19="Rice"),"Difference in Returns Between Soybeans and Rice $/ac",))))))))))))</f>
        <v>Difference in Returns Between Corn and Soybeans $/ac</v>
      </c>
      <c r="I5" s="54"/>
      <c r="J5" s="54"/>
      <c r="K5" s="54"/>
      <c r="L5" s="54"/>
      <c r="M5" s="54"/>
      <c r="N5" s="54"/>
      <c r="X5" t="s">
        <v>10</v>
      </c>
    </row>
    <row r="6" spans="1:33" x14ac:dyDescent="0.25">
      <c r="B6" t="s">
        <v>253</v>
      </c>
      <c r="C6" t="s">
        <v>255</v>
      </c>
      <c r="F6" s="55"/>
      <c r="H6" s="53" t="str">
        <f>IF(B7="Corn","Corn Yields bu/ac",IF(B7="Cotton","Seedcotton Yields (Lint + Cottonseed)",IF(B7="Rice","Rice Yields bu/ac",IF(B7="Soybeans","Soybean Yields bu/ac",IF(B7="Wheat","Wheat Yields bu/ac","")))))</f>
        <v>Corn Yields bu/ac</v>
      </c>
      <c r="I6" s="53"/>
      <c r="J6" s="53"/>
      <c r="K6" s="53"/>
      <c r="L6" s="53"/>
      <c r="M6" s="53"/>
      <c r="N6" s="53"/>
      <c r="X6" t="s">
        <v>414</v>
      </c>
    </row>
    <row r="7" spans="1:33" ht="28.9" customHeight="1" x14ac:dyDescent="0.25">
      <c r="A7" s="7" t="s">
        <v>299</v>
      </c>
      <c r="B7" s="22" t="s">
        <v>56</v>
      </c>
      <c r="C7" s="47" t="s">
        <v>339</v>
      </c>
      <c r="F7" s="55"/>
      <c r="H7" s="26">
        <f>IF($B$7="Cotton",I7-2*B15,I7-$B$15)</f>
        <v>205</v>
      </c>
      <c r="I7" s="26">
        <f>IF($B$7="Cotton",J7-2*B15,J7-$B$15)</f>
        <v>210</v>
      </c>
      <c r="J7" s="26">
        <f>IF($B$7="Cotton",K7-2*$B$15,K7-$B$15)</f>
        <v>215</v>
      </c>
      <c r="K7" s="26">
        <f>IF(B7="Cotton",B10+C10,B10)</f>
        <v>220</v>
      </c>
      <c r="L7" s="26">
        <f>IF($B$7="Cotton",K7+2*$B$15,K7+$B$15)</f>
        <v>225</v>
      </c>
      <c r="M7" s="26">
        <f t="shared" ref="M7:N7" si="0">IF($B$7="Cotton",L7+2*$B$15,L7+$B$15)</f>
        <v>230</v>
      </c>
      <c r="N7" s="26">
        <f t="shared" si="0"/>
        <v>235</v>
      </c>
    </row>
    <row r="8" spans="1:33" x14ac:dyDescent="0.25">
      <c r="A8" s="7"/>
      <c r="F8" s="55"/>
      <c r="G8" s="21">
        <f t="shared" ref="G8:G9" si="1">IF($B$19="Cotton",G9-2*$B$27,G9-$B$27)</f>
        <v>45</v>
      </c>
      <c r="H8" s="23">
        <f ca="1">$Y$10-Y21</f>
        <v>190.73000000000025</v>
      </c>
      <c r="I8" s="23">
        <f ca="1">$Y$11-Y21</f>
        <v>219.58000000000015</v>
      </c>
      <c r="J8" s="23">
        <f ca="1">$Y$12-Y21</f>
        <v>248.43000000000006</v>
      </c>
      <c r="K8" s="23">
        <f ca="1">$Y$13-Y21</f>
        <v>277.2800000000002</v>
      </c>
      <c r="L8" s="23">
        <f ca="1">$Y$14-Y21</f>
        <v>306.13000000000011</v>
      </c>
      <c r="M8" s="23">
        <f t="shared" ref="M8:M14" ca="1" si="2">$Y$15-Y21</f>
        <v>334.98000000000025</v>
      </c>
      <c r="N8" s="23">
        <f ca="1">$Y$16-Y21</f>
        <v>363.83000000000015</v>
      </c>
      <c r="X8" t="s">
        <v>257</v>
      </c>
    </row>
    <row r="9" spans="1:33" x14ac:dyDescent="0.25">
      <c r="A9" s="7"/>
      <c r="B9" t="str">
        <f>IF(B7="Cotton","Lint lbs/ac","bu/ac")</f>
        <v>bu/ac</v>
      </c>
      <c r="C9" t="str">
        <f>IF(B7="Cotton","Cottonseed lbs/ac","")</f>
        <v/>
      </c>
      <c r="F9" s="55"/>
      <c r="G9" s="21">
        <f t="shared" si="1"/>
        <v>50</v>
      </c>
      <c r="H9" s="23">
        <f t="shared" ref="H9:H14" ca="1" si="3">$Y$10-Y22</f>
        <v>119.58000000000027</v>
      </c>
      <c r="I9" s="23">
        <f t="shared" ref="I9:I14" ca="1" si="4">$Y$11-Y22</f>
        <v>148.43000000000018</v>
      </c>
      <c r="J9" s="23">
        <f t="shared" ref="J9:J14" ca="1" si="5">$Y$12-Y22</f>
        <v>177.28000000000009</v>
      </c>
      <c r="K9" s="23">
        <f t="shared" ref="K9:K14" ca="1" si="6">$Y$13-Y22</f>
        <v>206.13000000000022</v>
      </c>
      <c r="L9" s="23">
        <f t="shared" ref="L9:L14" ca="1" si="7">$Y$14-Y22</f>
        <v>234.98000000000013</v>
      </c>
      <c r="M9" s="23">
        <f t="shared" ca="1" si="2"/>
        <v>263.83000000000027</v>
      </c>
      <c r="N9" s="23">
        <f t="shared" ref="N9:N14" ca="1" si="8">$Y$16-Y22</f>
        <v>292.68000000000018</v>
      </c>
      <c r="X9" s="12" t="str">
        <f>B7</f>
        <v>Corn</v>
      </c>
    </row>
    <row r="10" spans="1:33" x14ac:dyDescent="0.25">
      <c r="A10" s="7" t="s">
        <v>254</v>
      </c>
      <c r="B10" s="20">
        <v>220</v>
      </c>
      <c r="C10" s="20"/>
      <c r="F10" s="55"/>
      <c r="G10" s="21">
        <f>IF($B$19="Cotton",G11-2*$B$27,G11-$B$27)</f>
        <v>55</v>
      </c>
      <c r="H10" s="23">
        <f t="shared" ca="1" si="3"/>
        <v>48.430000000000291</v>
      </c>
      <c r="I10" s="23">
        <f t="shared" ca="1" si="4"/>
        <v>77.2800000000002</v>
      </c>
      <c r="J10" s="23">
        <f t="shared" ca="1" si="5"/>
        <v>106.13000000000011</v>
      </c>
      <c r="K10" s="23">
        <f t="shared" ca="1" si="6"/>
        <v>134.98000000000025</v>
      </c>
      <c r="L10" s="23">
        <f t="shared" ca="1" si="7"/>
        <v>163.83000000000015</v>
      </c>
      <c r="M10" s="23">
        <f t="shared" ca="1" si="2"/>
        <v>192.68000000000029</v>
      </c>
      <c r="N10" s="23">
        <f t="shared" ca="1" si="8"/>
        <v>221.5300000000002</v>
      </c>
      <c r="X10">
        <f t="shared" ref="X10:X11" si="9">X11-$B$15</f>
        <v>205</v>
      </c>
      <c r="Y10" s="46">
        <f ca="1">IF($B$7="Cotton",VLOOKUP(X10,INDIRECT("'"&amp;$Z$2&amp;"'!"&amp;"A116:D122"),4,FALSE),VLOOKUP(X10,INDIRECT("'"&amp;$Z$2&amp;"'!"&amp;"A104:B112"),2,FALSE))</f>
        <v>80.150000000000091</v>
      </c>
      <c r="AG10" s="45"/>
    </row>
    <row r="11" spans="1:33" x14ac:dyDescent="0.25">
      <c r="A11" s="7"/>
      <c r="F11" s="55"/>
      <c r="G11" s="21">
        <f>IF(B19="Cotton",B22+C22,B22)</f>
        <v>60</v>
      </c>
      <c r="H11" s="23">
        <f t="shared" ca="1" si="3"/>
        <v>-22.7199999999998</v>
      </c>
      <c r="I11" s="23">
        <f t="shared" ca="1" si="4"/>
        <v>6.1300000000001091</v>
      </c>
      <c r="J11" s="23">
        <f t="shared" ca="1" si="5"/>
        <v>34.980000000000018</v>
      </c>
      <c r="K11" s="23">
        <f t="shared" ca="1" si="6"/>
        <v>63.830000000000155</v>
      </c>
      <c r="L11" s="23">
        <f t="shared" ca="1" si="7"/>
        <v>92.680000000000064</v>
      </c>
      <c r="M11" s="23">
        <f t="shared" ca="1" si="2"/>
        <v>121.5300000000002</v>
      </c>
      <c r="N11" s="23">
        <f t="shared" ca="1" si="8"/>
        <v>150.38000000000011</v>
      </c>
      <c r="X11">
        <f t="shared" si="9"/>
        <v>210</v>
      </c>
      <c r="Y11" s="46">
        <f ca="1">IF($B$7="Cotton",VLOOKUP(X11,INDIRECT("'"&amp;$Z$2&amp;"'!"&amp;"A116:D122"),4,FALSE),VLOOKUP(X11,INDIRECT("'"&amp;$Z$2&amp;"'!"&amp;"A104:B112"),2,FALSE))</f>
        <v>109</v>
      </c>
    </row>
    <row r="12" spans="1:33" x14ac:dyDescent="0.25">
      <c r="A12" s="7"/>
      <c r="B12" s="17" t="str">
        <f>IF(B7="Cotton","Lint $/lb","$/bu")</f>
        <v>$/bu</v>
      </c>
      <c r="C12" t="str">
        <f>IF(B7="Cotton", "Cottonseed $/lb","")</f>
        <v/>
      </c>
      <c r="F12" s="55"/>
      <c r="G12" s="21">
        <f>IF($B$19="Cotton",G11+2*$B$27, G11+$B$27)</f>
        <v>65</v>
      </c>
      <c r="H12" s="23">
        <f t="shared" ca="1" si="3"/>
        <v>-93.869999999999777</v>
      </c>
      <c r="I12" s="23">
        <f t="shared" ca="1" si="4"/>
        <v>-65.019999999999868</v>
      </c>
      <c r="J12" s="23">
        <f t="shared" ca="1" si="5"/>
        <v>-36.169999999999959</v>
      </c>
      <c r="K12" s="23">
        <f t="shared" ca="1" si="6"/>
        <v>-7.3199999999998226</v>
      </c>
      <c r="L12" s="23">
        <f t="shared" ca="1" si="7"/>
        <v>21.530000000000086</v>
      </c>
      <c r="M12" s="23">
        <f t="shared" ca="1" si="2"/>
        <v>50.380000000000223</v>
      </c>
      <c r="N12" s="23">
        <f t="shared" ca="1" si="8"/>
        <v>79.230000000000132</v>
      </c>
      <c r="X12">
        <f>X13-$B$15</f>
        <v>215</v>
      </c>
      <c r="Y12" s="46">
        <f ca="1">IF($B$7="Cotton",VLOOKUP(X12,INDIRECT("'"&amp;$Z$2&amp;"'!"&amp;"A116:D122"),4,FALSE),VLOOKUP(X12,INDIRECT("'"&amp;$Z$2&amp;"'!"&amp;"A104:B112"),2,FALSE))</f>
        <v>137.84999999999991</v>
      </c>
    </row>
    <row r="13" spans="1:33" ht="15.75" customHeight="1" x14ac:dyDescent="0.25">
      <c r="A13" s="7" t="s">
        <v>256</v>
      </c>
      <c r="B13" s="38">
        <v>6</v>
      </c>
      <c r="C13" s="20"/>
      <c r="F13" s="55"/>
      <c r="G13" s="21">
        <f t="shared" ref="G13:G14" si="10">IF($B$19="Cotton",G12+2*$B$27, G12+$B$27)</f>
        <v>70</v>
      </c>
      <c r="H13" s="23">
        <f t="shared" ca="1" si="3"/>
        <v>-165.01999999999975</v>
      </c>
      <c r="I13" s="23">
        <f t="shared" ca="1" si="4"/>
        <v>-136.16999999999985</v>
      </c>
      <c r="J13" s="23">
        <f t="shared" ca="1" si="5"/>
        <v>-107.31999999999994</v>
      </c>
      <c r="K13" s="23">
        <f t="shared" ca="1" si="6"/>
        <v>-78.4699999999998</v>
      </c>
      <c r="L13" s="23">
        <f t="shared" ca="1" si="7"/>
        <v>-49.619999999999891</v>
      </c>
      <c r="M13" s="23">
        <f t="shared" ca="1" si="2"/>
        <v>-20.769999999999754</v>
      </c>
      <c r="N13" s="23">
        <f t="shared" ca="1" si="8"/>
        <v>8.0800000000001546</v>
      </c>
      <c r="X13">
        <f>$B$10</f>
        <v>220</v>
      </c>
      <c r="Y13" s="46">
        <f ca="1">IF($B$7="Cotton",VLOOKUP(X13,INDIRECT("'"&amp;$Z$2&amp;"'!"&amp;"A116:D122"),4,FALSE),VLOOKUP(X13,INDIRECT("'"&amp;$Z$2&amp;"'!"&amp;"A104:B112"),2,FALSE))</f>
        <v>166.70000000000005</v>
      </c>
    </row>
    <row r="14" spans="1:33" ht="17.45" customHeight="1" x14ac:dyDescent="0.25">
      <c r="A14" s="7"/>
      <c r="F14" s="55"/>
      <c r="G14" s="21">
        <f t="shared" si="10"/>
        <v>75</v>
      </c>
      <c r="H14" s="23">
        <f t="shared" ca="1" si="3"/>
        <v>-236.16999999999985</v>
      </c>
      <c r="I14" s="23">
        <f t="shared" ca="1" si="4"/>
        <v>-207.31999999999994</v>
      </c>
      <c r="J14" s="23">
        <f t="shared" ca="1" si="5"/>
        <v>-178.47000000000003</v>
      </c>
      <c r="K14" s="23">
        <f t="shared" ca="1" si="6"/>
        <v>-149.61999999999989</v>
      </c>
      <c r="L14" s="23">
        <f t="shared" ca="1" si="7"/>
        <v>-120.76999999999998</v>
      </c>
      <c r="M14" s="23">
        <f t="shared" ca="1" si="2"/>
        <v>-91.919999999999845</v>
      </c>
      <c r="N14" s="23">
        <f t="shared" ca="1" si="8"/>
        <v>-63.069999999999936</v>
      </c>
      <c r="X14">
        <f>X13+$B$15</f>
        <v>225</v>
      </c>
      <c r="Y14" s="46">
        <f ca="1">IF($B$7="Cotton",VLOOKUP(X14,INDIRECT("'"&amp;$Z$2&amp;"'!"&amp;"A116:D122"),4,FALSE),VLOOKUP(X14,INDIRECT("'"&amp;$Z$2&amp;"'!"&amp;"A104:B112"),2,FALSE))</f>
        <v>195.54999999999995</v>
      </c>
    </row>
    <row r="15" spans="1:33" ht="15" customHeight="1" x14ac:dyDescent="0.25">
      <c r="A15" s="7" t="str">
        <f>IF(B7="Corn","Corn Yield Increment",IF(B7="Cotton","Cotton Yield Increment",IF(B7="Rice","Rice Yield Increment",IF(B7="Soybeans","Soybean Yield Increment",IF(B7="Wheat","Wheat Yield Increment",)))))</f>
        <v>Corn Yield Increment</v>
      </c>
      <c r="B15" s="20">
        <v>5</v>
      </c>
      <c r="X15">
        <f t="shared" ref="X15:X16" si="11">X14+$B$15</f>
        <v>230</v>
      </c>
      <c r="Y15" s="46">
        <f t="shared" ref="Y15:Y16" ca="1" si="12">IF($B$7="Cotton",VLOOKUP(X15,INDIRECT("'"&amp;$Z$2&amp;"'!"&amp;"A116:D122"),4,FALSE),VLOOKUP(X15,INDIRECT("'"&amp;$Z$2&amp;"'!"&amp;"A104:B112"),2,FALSE))</f>
        <v>224.40000000000009</v>
      </c>
    </row>
    <row r="16" spans="1:33" x14ac:dyDescent="0.25">
      <c r="X16">
        <f t="shared" si="11"/>
        <v>235</v>
      </c>
      <c r="Y16" s="46">
        <f t="shared" ca="1" si="12"/>
        <v>253.25</v>
      </c>
    </row>
    <row r="17" spans="1:25" ht="18.75" x14ac:dyDescent="0.3">
      <c r="A17" s="37" t="s">
        <v>258</v>
      </c>
      <c r="B17" s="33"/>
      <c r="C17" s="1"/>
      <c r="Y17" s="34"/>
    </row>
    <row r="18" spans="1:25" x14ac:dyDescent="0.25">
      <c r="B18" t="s">
        <v>253</v>
      </c>
      <c r="C18" t="s">
        <v>255</v>
      </c>
      <c r="Y18" s="34"/>
    </row>
    <row r="19" spans="1:25" ht="30" x14ac:dyDescent="0.25">
      <c r="A19" s="7" t="s">
        <v>299</v>
      </c>
      <c r="B19" s="20" t="s">
        <v>10</v>
      </c>
      <c r="C19" s="48" t="s">
        <v>383</v>
      </c>
      <c r="X19" t="s">
        <v>258</v>
      </c>
      <c r="Y19" s="34"/>
    </row>
    <row r="20" spans="1:25" x14ac:dyDescent="0.25">
      <c r="A20" s="7"/>
      <c r="X20" t="str">
        <f>B19</f>
        <v>Soybeans</v>
      </c>
      <c r="Y20" s="34"/>
    </row>
    <row r="21" spans="1:25" x14ac:dyDescent="0.25">
      <c r="A21" s="7"/>
      <c r="B21" t="str">
        <f>IF(B19="Cotton","Lint lbs/ac","bu/ac")</f>
        <v>bu/ac</v>
      </c>
      <c r="C21" t="str">
        <f>IF(B19="Cotton","Cottonseed lbs/ac","")</f>
        <v/>
      </c>
      <c r="X21">
        <f t="shared" ref="X21:X22" si="13">X22-$B$27</f>
        <v>45</v>
      </c>
      <c r="Y21" s="46">
        <f ca="1">IF($B$19="Cotton",VLOOKUP(X21,INDIRECT("'"&amp;$AA$2&amp;"'!"&amp;"k116:n122"),4,FALSE),VLOOKUP(X21,INDIRECT("'"&amp;$AA$2&amp;"'!"&amp;"D104:E112"),2,FALSE))</f>
        <v>-110.58000000000015</v>
      </c>
    </row>
    <row r="22" spans="1:25" x14ac:dyDescent="0.25">
      <c r="A22" s="7" t="s">
        <v>254</v>
      </c>
      <c r="B22" s="20">
        <v>60</v>
      </c>
      <c r="C22" s="20"/>
      <c r="X22">
        <f t="shared" si="13"/>
        <v>50</v>
      </c>
      <c r="Y22" s="46">
        <f ca="1">IF($B$19="Cotton",VLOOKUP(X22,INDIRECT("'"&amp;$AA$2&amp;"'!"&amp;"k116:n122"),4,FALSE),VLOOKUP(X22,INDIRECT("'"&amp;$AA$2&amp;"'!"&amp;"D104:E112"),2,FALSE))</f>
        <v>-39.430000000000177</v>
      </c>
    </row>
    <row r="23" spans="1:25" x14ac:dyDescent="0.25">
      <c r="A23" s="7"/>
      <c r="X23">
        <f>X24-$B$27</f>
        <v>55</v>
      </c>
      <c r="Y23" s="46">
        <f ca="1">IF($B$19="Cotton",VLOOKUP(X23,INDIRECT("'"&amp;$AA$2&amp;"'!"&amp;"k116:n122"),4,FALSE),VLOOKUP(X23,INDIRECT("'"&amp;$AA$2&amp;"'!"&amp;"D104:E112"),2,FALSE))</f>
        <v>31.7199999999998</v>
      </c>
    </row>
    <row r="24" spans="1:25" x14ac:dyDescent="0.25">
      <c r="A24" s="7"/>
      <c r="B24" s="17" t="str">
        <f>IF(B19="Cotton","Lint $/lb","$/bu")</f>
        <v>$/bu</v>
      </c>
      <c r="C24" t="str">
        <f>IF(B19="Cotton", "Cottonseed $/lb","")</f>
        <v/>
      </c>
      <c r="X24">
        <f>B22</f>
        <v>60</v>
      </c>
      <c r="Y24" s="46">
        <f t="shared" ref="Y24:Y27" ca="1" si="14">IF($B$19="Cotton",VLOOKUP(X24,INDIRECT("'"&amp;$AA$2&amp;"'!"&amp;"k116:n122"),4,FALSE),VLOOKUP(X24,INDIRECT("'"&amp;$AA$2&amp;"'!"&amp;"D104:E112"),2,FALSE))</f>
        <v>102.86999999999989</v>
      </c>
    </row>
    <row r="25" spans="1:25" x14ac:dyDescent="0.25">
      <c r="A25" s="7" t="s">
        <v>256</v>
      </c>
      <c r="B25" s="38">
        <v>14.5</v>
      </c>
      <c r="C25" s="38"/>
      <c r="E25" s="27"/>
      <c r="X25">
        <f>X24+$B$27</f>
        <v>65</v>
      </c>
      <c r="Y25" s="46">
        <f t="shared" ca="1" si="14"/>
        <v>174.01999999999987</v>
      </c>
    </row>
    <row r="26" spans="1:25" x14ac:dyDescent="0.25">
      <c r="A26" s="7"/>
      <c r="B26" s="20"/>
      <c r="E26" s="12"/>
      <c r="X26">
        <f t="shared" ref="X26:X27" si="15">X25+$B$27</f>
        <v>70</v>
      </c>
      <c r="Y26" s="46">
        <f t="shared" ca="1" si="14"/>
        <v>245.16999999999985</v>
      </c>
    </row>
    <row r="27" spans="1:25" x14ac:dyDescent="0.25">
      <c r="A27" s="7" t="str">
        <f>IF(B19="Corn","Corn Yield Increment",IF(B19="Cotton","Cotton Yield Increment",IF(B19="Rice","Rice Yield Increment",IF(B19="Soybeans","Soybean Yield Increment",IF(B19="Wheat","Wheat Yield Increment")))))</f>
        <v>Soybean Yield Increment</v>
      </c>
      <c r="B27" s="20">
        <v>5</v>
      </c>
      <c r="E27" s="12"/>
      <c r="X27">
        <f t="shared" si="15"/>
        <v>75</v>
      </c>
      <c r="Y27" s="46">
        <f t="shared" ca="1" si="14"/>
        <v>316.31999999999994</v>
      </c>
    </row>
    <row r="28" spans="1:25" x14ac:dyDescent="0.25">
      <c r="B28" s="22"/>
      <c r="E28" s="12"/>
    </row>
    <row r="29" spans="1:25" x14ac:dyDescent="0.25">
      <c r="B29" s="18"/>
      <c r="E29" s="12"/>
    </row>
    <row r="30" spans="1:25" x14ac:dyDescent="0.25">
      <c r="B30" s="18"/>
      <c r="C30" s="29" t="s">
        <v>257</v>
      </c>
      <c r="D30" s="29" t="s">
        <v>300</v>
      </c>
    </row>
    <row r="31" spans="1:25" x14ac:dyDescent="0.25">
      <c r="B31" s="1"/>
      <c r="C31" s="32" t="str">
        <f>IF(B7=0,"",B7)</f>
        <v>Corn</v>
      </c>
      <c r="D31" s="25" t="str">
        <f>IF(B19=0,"",B19)</f>
        <v>Soybeans</v>
      </c>
    </row>
    <row r="32" spans="1:25" x14ac:dyDescent="0.25">
      <c r="A32" s="7" t="s">
        <v>298</v>
      </c>
      <c r="B32" t="s">
        <v>297</v>
      </c>
      <c r="C32" s="44">
        <f ca="1">VLOOKUP(A32,INDIRECT("'"&amp;$Z$2&amp;"'!"&amp;"A99:E102"),5,FALSE)</f>
        <v>1014.0099999999999</v>
      </c>
      <c r="D32" s="36">
        <f ca="1">VLOOKUP(A32,INDIRECT("'"&amp;$AA$2&amp;"'!"&amp;"A99:E102"),5,FALSE)</f>
        <v>640.25000000000011</v>
      </c>
    </row>
    <row r="33" spans="1:4" x14ac:dyDescent="0.25">
      <c r="A33" s="7" t="s">
        <v>295</v>
      </c>
      <c r="B33" t="s">
        <v>297</v>
      </c>
      <c r="C33" s="36">
        <f t="shared" ref="C33:C34" ca="1" si="16">VLOOKUP(A33,INDIRECT("'"&amp;$Z$2&amp;"'!"&amp;"A99:E102"),5,FALSE)</f>
        <v>139.29000000000002</v>
      </c>
      <c r="D33" s="36">
        <f t="shared" ref="D33:D34" ca="1" si="17">VLOOKUP(A33,INDIRECT("'"&amp;$AA$2&amp;"'!"&amp;"A99:E102"),5,FALSE)</f>
        <v>126.88000000000001</v>
      </c>
    </row>
    <row r="34" spans="1:4" x14ac:dyDescent="0.25">
      <c r="A34" s="7" t="s">
        <v>296</v>
      </c>
      <c r="B34" t="s">
        <v>297</v>
      </c>
      <c r="C34" s="36">
        <f t="shared" ca="1" si="16"/>
        <v>1153.3</v>
      </c>
      <c r="D34" s="36">
        <f t="shared" ca="1" si="17"/>
        <v>767.13000000000011</v>
      </c>
    </row>
    <row r="35" spans="1:4" x14ac:dyDescent="0.25">
      <c r="A35" s="7" t="s">
        <v>322</v>
      </c>
      <c r="B35" t="s">
        <v>323</v>
      </c>
      <c r="C35" s="35">
        <f ca="1">IFERROR(ROUND(C34/B10,2),"")</f>
        <v>5.24</v>
      </c>
      <c r="D35" s="35">
        <f ca="1">IFERROR(ROUND(D34/B22,2),"")</f>
        <v>12.79</v>
      </c>
    </row>
  </sheetData>
  <mergeCells count="4">
    <mergeCell ref="H6:N6"/>
    <mergeCell ref="H5:N5"/>
    <mergeCell ref="F5:F14"/>
    <mergeCell ref="A1:N1"/>
  </mergeCells>
  <conditionalFormatting sqref="H8:N14">
    <cfRule type="cellIs" dxfId="0" priority="3" operator="lessThan">
      <formula>0</formula>
    </cfRule>
  </conditionalFormatting>
  <dataValidations count="4">
    <dataValidation type="list" allowBlank="1" showInputMessage="1" showErrorMessage="1" sqref="B19" xr:uid="{1085F657-94E3-423F-9D00-4FE8E909ADFB}">
      <formula1>$X$2:$X$5</formula1>
    </dataValidation>
    <dataValidation type="list" allowBlank="1" showInputMessage="1" showErrorMessage="1" sqref="C7" xr:uid="{F777717C-76DE-4273-AC5C-6216BC41ABBE}">
      <formula1>INDIRECT($B$7)</formula1>
    </dataValidation>
    <dataValidation type="list" allowBlank="1" showInputMessage="1" showErrorMessage="1" sqref="C19" xr:uid="{591EF3BB-E016-45A1-B023-AEBCE2626523}">
      <formula1>INDIRECT($B$19)</formula1>
    </dataValidation>
    <dataValidation type="list" allowBlank="1" showInputMessage="1" showErrorMessage="1" sqref="B7" xr:uid="{B544B46A-4F8D-402D-BA94-42B2273CD693}">
      <formula1>$X$2:$X$6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8CE2D-4AB2-4065-BF26-3E7866E00893}">
  <dimension ref="A1:H112"/>
  <sheetViews>
    <sheetView topLeftCell="A16" workbookViewId="0">
      <selection activeCell="D32" sqref="D32"/>
    </sheetView>
  </sheetViews>
  <sheetFormatPr defaultRowHeight="15" x14ac:dyDescent="0.25"/>
  <cols>
    <col min="5" max="5" width="14.5703125" bestFit="1" customWidth="1"/>
    <col min="8" max="8" width="10.5703125" bestFit="1" customWidth="1"/>
  </cols>
  <sheetData>
    <row r="1" spans="1:8" x14ac:dyDescent="0.25">
      <c r="A1" s="59" t="s">
        <v>216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430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431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56</v>
      </c>
      <c r="B7" s="9" t="s">
        <v>124</v>
      </c>
      <c r="C7" s="49">
        <f>IF(Calculator!B7="Corn",Calculator!B13,IF(Calculator!B19="Corn",Calculator!B25,5.17))</f>
        <v>6</v>
      </c>
      <c r="D7" s="50">
        <f>IF(Calculator!B7="Corn",Calculator!B10,IF(Calculator!B19="Corn",Calculator!B22,220))</f>
        <v>220</v>
      </c>
      <c r="E7" s="28">
        <f>ROUND(C7*D7,2)</f>
        <v>1320</v>
      </c>
      <c r="F7" s="11">
        <v>0</v>
      </c>
      <c r="G7" s="28">
        <f>ROUND(E7*F7,2)</f>
        <v>0</v>
      </c>
      <c r="H7" s="28">
        <f>ROUND(E7-G7,2)</f>
        <v>1320</v>
      </c>
    </row>
    <row r="8" spans="1:8" x14ac:dyDescent="0.25">
      <c r="A8" s="7" t="s">
        <v>11</v>
      </c>
      <c r="C8" s="30"/>
      <c r="E8" s="30">
        <f>SUM(E7:E7)</f>
        <v>1320</v>
      </c>
      <c r="G8" s="12">
        <f>SUM(G7:G7)</f>
        <v>0</v>
      </c>
      <c r="H8" s="12">
        <f>ROUND(E8-G8,2)</f>
        <v>1320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1</v>
      </c>
      <c r="E12" s="30">
        <f>ROUND(C12*D12,2)</f>
        <v>7.6</v>
      </c>
      <c r="F12" s="16">
        <v>0</v>
      </c>
      <c r="G12" s="30">
        <f>ROUND(E12*F12,2)</f>
        <v>0</v>
      </c>
      <c r="H12" s="30">
        <f>ROUND(E12-G12,2)</f>
        <v>7.6</v>
      </c>
    </row>
    <row r="13" spans="1:8" x14ac:dyDescent="0.25">
      <c r="A13" s="14" t="s">
        <v>57</v>
      </c>
      <c r="B13" s="14" t="s">
        <v>16</v>
      </c>
      <c r="C13" s="15">
        <v>6.4</v>
      </c>
      <c r="D13" s="14">
        <v>1.2</v>
      </c>
      <c r="E13" s="30">
        <f>ROUND(C13*D13,2)</f>
        <v>7.68</v>
      </c>
      <c r="F13" s="16">
        <v>0</v>
      </c>
      <c r="G13" s="30">
        <f>ROUND(E13*F13,2)</f>
        <v>0</v>
      </c>
      <c r="H13" s="30">
        <f>ROUND(E13-G13,2)</f>
        <v>7.68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125</v>
      </c>
      <c r="B15" s="14" t="s">
        <v>21</v>
      </c>
      <c r="C15" s="15">
        <v>50</v>
      </c>
      <c r="D15" s="14">
        <v>1.63</v>
      </c>
      <c r="E15" s="30">
        <f>ROUND(C15*D15,2)</f>
        <v>81.5</v>
      </c>
      <c r="F15" s="16">
        <v>0</v>
      </c>
      <c r="G15" s="30">
        <f>ROUND(E15*F15,2)</f>
        <v>0</v>
      </c>
      <c r="H15" s="30">
        <f>ROUND(E15-G15,2)</f>
        <v>81.5</v>
      </c>
    </row>
    <row r="16" spans="1:8" x14ac:dyDescent="0.25">
      <c r="A16" s="14" t="s">
        <v>22</v>
      </c>
      <c r="B16" s="14" t="s">
        <v>21</v>
      </c>
      <c r="C16" s="15">
        <v>46.6</v>
      </c>
      <c r="D16" s="14">
        <v>1.25</v>
      </c>
      <c r="E16" s="30">
        <f>ROUND(C16*D16,2)</f>
        <v>58.25</v>
      </c>
      <c r="F16" s="16">
        <v>0</v>
      </c>
      <c r="G16" s="30">
        <f>ROUND(E16*F16,2)</f>
        <v>0</v>
      </c>
      <c r="H16" s="30">
        <f>ROUND(E16-G16,2)</f>
        <v>58.25</v>
      </c>
    </row>
    <row r="17" spans="1:8" x14ac:dyDescent="0.25">
      <c r="A17" s="14" t="s">
        <v>126</v>
      </c>
      <c r="B17" s="14" t="s">
        <v>19</v>
      </c>
      <c r="C17" s="15">
        <v>4.41</v>
      </c>
      <c r="D17" s="14">
        <v>56.026299999999999</v>
      </c>
      <c r="E17" s="30">
        <f>ROUND(C17*D17,2)</f>
        <v>247.08</v>
      </c>
      <c r="F17" s="16">
        <v>0</v>
      </c>
      <c r="G17" s="30">
        <f>ROUND(E17*F17,2)</f>
        <v>0</v>
      </c>
      <c r="H17" s="30">
        <f>ROUND(E17-G17,2)</f>
        <v>247.08</v>
      </c>
    </row>
    <row r="18" spans="1:8" x14ac:dyDescent="0.25">
      <c r="A18" s="13" t="s">
        <v>24</v>
      </c>
      <c r="C18" s="30"/>
      <c r="E18" s="30"/>
    </row>
    <row r="19" spans="1:8" x14ac:dyDescent="0.25">
      <c r="A19" s="14" t="s">
        <v>25</v>
      </c>
      <c r="B19" s="14" t="s">
        <v>18</v>
      </c>
      <c r="C19" s="15">
        <v>0.34</v>
      </c>
      <c r="D19" s="14">
        <v>32</v>
      </c>
      <c r="E19" s="30">
        <f>ROUND(C19*D19,2)</f>
        <v>10.88</v>
      </c>
      <c r="F19" s="16">
        <v>0</v>
      </c>
      <c r="G19" s="30">
        <f>ROUND(E19*F19,2)</f>
        <v>0</v>
      </c>
      <c r="H19" s="30">
        <f>ROUND(E19-G19,2)</f>
        <v>10.88</v>
      </c>
    </row>
    <row r="20" spans="1:8" x14ac:dyDescent="0.25">
      <c r="A20" s="14" t="s">
        <v>59</v>
      </c>
      <c r="B20" s="14" t="s">
        <v>26</v>
      </c>
      <c r="C20" s="15">
        <v>14.3</v>
      </c>
      <c r="D20" s="14">
        <v>0.5</v>
      </c>
      <c r="E20" s="30">
        <f>ROUND(C20*D20,2)</f>
        <v>7.15</v>
      </c>
      <c r="F20" s="16">
        <v>0</v>
      </c>
      <c r="G20" s="30">
        <f>ROUND(E20*F20,2)</f>
        <v>0</v>
      </c>
      <c r="H20" s="30">
        <f>ROUND(E20-G20,2)</f>
        <v>7.15</v>
      </c>
    </row>
    <row r="21" spans="1:8" x14ac:dyDescent="0.25">
      <c r="A21" s="14" t="s">
        <v>104</v>
      </c>
      <c r="B21" s="14" t="s">
        <v>26</v>
      </c>
      <c r="C21" s="15">
        <v>13.86</v>
      </c>
      <c r="D21" s="14">
        <v>1</v>
      </c>
      <c r="E21" s="30">
        <f>ROUND(C21*D21,2)</f>
        <v>13.86</v>
      </c>
      <c r="F21" s="16">
        <v>0</v>
      </c>
      <c r="G21" s="30">
        <f>ROUND(E21*F21,2)</f>
        <v>0</v>
      </c>
      <c r="H21" s="30">
        <f>ROUND(E21-G21,2)</f>
        <v>13.86</v>
      </c>
    </row>
    <row r="22" spans="1:8" x14ac:dyDescent="0.25">
      <c r="A22" s="14" t="s">
        <v>127</v>
      </c>
      <c r="B22" s="14" t="s">
        <v>26</v>
      </c>
      <c r="C22" s="15">
        <v>3</v>
      </c>
      <c r="D22" s="14">
        <v>4</v>
      </c>
      <c r="E22" s="30">
        <f>ROUND(C22*D22,2)</f>
        <v>12</v>
      </c>
      <c r="F22" s="16">
        <v>0</v>
      </c>
      <c r="G22" s="30">
        <f>ROUND(E22*F22,2)</f>
        <v>0</v>
      </c>
      <c r="H22" s="30">
        <f>ROUND(E22-G22,2)</f>
        <v>12</v>
      </c>
    </row>
    <row r="23" spans="1:8" x14ac:dyDescent="0.25">
      <c r="A23" s="14" t="s">
        <v>128</v>
      </c>
      <c r="B23" s="14" t="s">
        <v>26</v>
      </c>
      <c r="C23" s="15">
        <v>10.5</v>
      </c>
      <c r="D23" s="14">
        <v>3.6</v>
      </c>
      <c r="E23" s="30">
        <f>ROUND(C23*D23,2)</f>
        <v>37.799999999999997</v>
      </c>
      <c r="F23" s="16">
        <v>0</v>
      </c>
      <c r="G23" s="30">
        <f>ROUND(E23*F23,2)</f>
        <v>0</v>
      </c>
      <c r="H23" s="30">
        <f>ROUND(E23-G23,2)</f>
        <v>37.799999999999997</v>
      </c>
    </row>
    <row r="24" spans="1:8" x14ac:dyDescent="0.25">
      <c r="A24" s="13" t="s">
        <v>27</v>
      </c>
      <c r="C24" s="30"/>
      <c r="E24" s="30"/>
    </row>
    <row r="25" spans="1:8" x14ac:dyDescent="0.25">
      <c r="A25" s="14" t="s">
        <v>110</v>
      </c>
      <c r="B25" s="14" t="s">
        <v>18</v>
      </c>
      <c r="C25" s="15">
        <v>1.1299999999999999</v>
      </c>
      <c r="D25" s="14">
        <v>1.2804</v>
      </c>
      <c r="E25" s="30">
        <f>ROUND(C25*D25,2)</f>
        <v>1.45</v>
      </c>
      <c r="F25" s="16">
        <v>0</v>
      </c>
      <c r="G25" s="30">
        <f>ROUND(E25*F25,2)</f>
        <v>0</v>
      </c>
      <c r="H25" s="30">
        <f>ROUND(E25-G25,2)</f>
        <v>1.45</v>
      </c>
    </row>
    <row r="26" spans="1:8" x14ac:dyDescent="0.25">
      <c r="A26" s="14" t="s">
        <v>129</v>
      </c>
      <c r="B26" s="14" t="s">
        <v>18</v>
      </c>
      <c r="C26" s="15">
        <v>2.06</v>
      </c>
      <c r="D26" s="14">
        <v>4</v>
      </c>
      <c r="E26" s="30">
        <f>ROUND(C26*D26,2)</f>
        <v>8.24</v>
      </c>
      <c r="F26" s="16">
        <v>0</v>
      </c>
      <c r="G26" s="30">
        <f>ROUND(E26*F26,2)</f>
        <v>0</v>
      </c>
      <c r="H26" s="30">
        <f>ROUND(E26-G26,2)</f>
        <v>8.24</v>
      </c>
    </row>
    <row r="27" spans="1:8" x14ac:dyDescent="0.25">
      <c r="A27" s="13" t="s">
        <v>33</v>
      </c>
      <c r="C27" s="30"/>
      <c r="E27" s="30"/>
    </row>
    <row r="28" spans="1:8" x14ac:dyDescent="0.25">
      <c r="A28" s="14" t="s">
        <v>130</v>
      </c>
      <c r="B28" s="14" t="s">
        <v>60</v>
      </c>
      <c r="C28" s="15">
        <v>2.93</v>
      </c>
      <c r="D28" s="14">
        <v>28</v>
      </c>
      <c r="E28" s="30">
        <f>ROUND(C28*D28,2)</f>
        <v>82.04</v>
      </c>
      <c r="F28" s="16">
        <v>0</v>
      </c>
      <c r="G28" s="30">
        <f>ROUND(E28*F28,2)</f>
        <v>0</v>
      </c>
      <c r="H28" s="30">
        <f>ROUND(E28-G28,2)</f>
        <v>82.04</v>
      </c>
    </row>
    <row r="29" spans="1:8" x14ac:dyDescent="0.25">
      <c r="A29" s="13" t="s">
        <v>61</v>
      </c>
      <c r="C29" s="30"/>
      <c r="E29" s="30"/>
    </row>
    <row r="30" spans="1:8" x14ac:dyDescent="0.25">
      <c r="A30" s="14" t="s">
        <v>62</v>
      </c>
      <c r="B30" s="14" t="s">
        <v>48</v>
      </c>
      <c r="C30" s="15">
        <v>7.5</v>
      </c>
      <c r="D30" s="14">
        <v>1</v>
      </c>
      <c r="E30" s="30">
        <f>ROUND(C30*D30,2)</f>
        <v>7.5</v>
      </c>
      <c r="F30" s="16">
        <v>0</v>
      </c>
      <c r="G30" s="30">
        <f>ROUND(E30*F30,2)</f>
        <v>0</v>
      </c>
      <c r="H30" s="30">
        <f>ROUND(E30-G30,2)</f>
        <v>7.5</v>
      </c>
    </row>
    <row r="31" spans="1:8" x14ac:dyDescent="0.25">
      <c r="A31" s="13" t="s">
        <v>131</v>
      </c>
      <c r="C31" s="30"/>
      <c r="E31" s="30"/>
    </row>
    <row r="32" spans="1:8" x14ac:dyDescent="0.25">
      <c r="A32" s="14" t="s">
        <v>132</v>
      </c>
      <c r="B32" s="14" t="s">
        <v>124</v>
      </c>
      <c r="C32" s="15">
        <v>0.23</v>
      </c>
      <c r="D32" s="14">
        <f>D7</f>
        <v>220</v>
      </c>
      <c r="E32" s="30">
        <f>ROUND(C32*D32,2)</f>
        <v>50.6</v>
      </c>
      <c r="F32" s="16">
        <v>0</v>
      </c>
      <c r="G32" s="30">
        <f>ROUND(E32*F32,2)</f>
        <v>0</v>
      </c>
      <c r="H32" s="30">
        <f>ROUND(E32-G32,2)</f>
        <v>50.6</v>
      </c>
    </row>
    <row r="33" spans="1:8" x14ac:dyDescent="0.25">
      <c r="A33" s="13" t="s">
        <v>34</v>
      </c>
      <c r="C33" s="30"/>
      <c r="E33" s="30"/>
    </row>
    <row r="34" spans="1:8" x14ac:dyDescent="0.25">
      <c r="A34" s="14" t="s">
        <v>35</v>
      </c>
      <c r="B34" s="14" t="s">
        <v>36</v>
      </c>
      <c r="C34" s="15">
        <v>58</v>
      </c>
      <c r="D34" s="14">
        <v>0.66600000000000004</v>
      </c>
      <c r="E34" s="30">
        <f>ROUND(C34*D34,2)</f>
        <v>38.630000000000003</v>
      </c>
      <c r="F34" s="16">
        <v>0</v>
      </c>
      <c r="G34" s="30">
        <f>ROUND(E34*F34,2)</f>
        <v>0</v>
      </c>
      <c r="H34" s="30">
        <f>ROUND(E34-G34,2)</f>
        <v>38.630000000000003</v>
      </c>
    </row>
    <row r="35" spans="1:8" x14ac:dyDescent="0.25">
      <c r="A35" s="13" t="s">
        <v>116</v>
      </c>
      <c r="C35" s="30"/>
      <c r="E35" s="30"/>
    </row>
    <row r="36" spans="1:8" x14ac:dyDescent="0.25">
      <c r="A36" s="14" t="s">
        <v>133</v>
      </c>
      <c r="B36" s="14" t="s">
        <v>48</v>
      </c>
      <c r="C36" s="15">
        <v>6</v>
      </c>
      <c r="D36" s="14">
        <v>1</v>
      </c>
      <c r="E36" s="30">
        <f>ROUND(C36*D36,2)</f>
        <v>6</v>
      </c>
      <c r="F36" s="16">
        <v>0</v>
      </c>
      <c r="G36" s="30">
        <f>ROUND(E36*F36,2)</f>
        <v>0</v>
      </c>
      <c r="H36" s="30">
        <f>ROUND(E36-G36,2)</f>
        <v>6</v>
      </c>
    </row>
    <row r="37" spans="1:8" x14ac:dyDescent="0.25">
      <c r="A37" s="13" t="s">
        <v>118</v>
      </c>
      <c r="C37" s="30"/>
      <c r="E37" s="30"/>
    </row>
    <row r="38" spans="1:8" x14ac:dyDescent="0.25">
      <c r="A38" s="14" t="s">
        <v>119</v>
      </c>
      <c r="B38" s="14" t="s">
        <v>48</v>
      </c>
      <c r="C38" s="15">
        <v>10</v>
      </c>
      <c r="D38" s="14">
        <v>0.33300000000000002</v>
      </c>
      <c r="E38" s="30">
        <f>ROUND(C38*D38,2)</f>
        <v>3.33</v>
      </c>
      <c r="F38" s="16">
        <v>0</v>
      </c>
      <c r="G38" s="30">
        <f>ROUND(E38*F38,2)</f>
        <v>0</v>
      </c>
      <c r="H38" s="30">
        <f>ROUND(E38-G38,2)</f>
        <v>3.33</v>
      </c>
    </row>
    <row r="39" spans="1:8" x14ac:dyDescent="0.25">
      <c r="A39" s="13" t="s">
        <v>37</v>
      </c>
      <c r="C39" s="30"/>
      <c r="E39" s="30"/>
    </row>
    <row r="40" spans="1:8" x14ac:dyDescent="0.25">
      <c r="A40" s="14" t="s">
        <v>38</v>
      </c>
      <c r="B40" s="14" t="s">
        <v>39</v>
      </c>
      <c r="C40" s="15">
        <v>16.54</v>
      </c>
      <c r="D40" s="14">
        <v>0.4138</v>
      </c>
      <c r="E40" s="30">
        <f>ROUND(C40*D40,2)</f>
        <v>6.84</v>
      </c>
      <c r="F40" s="16">
        <v>0</v>
      </c>
      <c r="G40" s="30">
        <f>ROUND(E40*F40,2)</f>
        <v>0</v>
      </c>
      <c r="H40" s="30">
        <f>ROUND(E40-G40,2)</f>
        <v>6.84</v>
      </c>
    </row>
    <row r="41" spans="1:8" x14ac:dyDescent="0.25">
      <c r="A41" s="14" t="s">
        <v>134</v>
      </c>
      <c r="B41" s="14" t="s">
        <v>39</v>
      </c>
      <c r="C41" s="15">
        <v>16.54</v>
      </c>
      <c r="D41" s="14">
        <v>0.12770000000000001</v>
      </c>
      <c r="E41" s="30">
        <f>ROUND(C41*D41,2)</f>
        <v>2.11</v>
      </c>
      <c r="F41" s="16">
        <v>0</v>
      </c>
      <c r="G41" s="30">
        <f>ROUND(E41*F41,2)</f>
        <v>0</v>
      </c>
      <c r="H41" s="30">
        <f>ROUND(E41-G41,2)</f>
        <v>2.11</v>
      </c>
    </row>
    <row r="42" spans="1:8" x14ac:dyDescent="0.25">
      <c r="A42" s="14" t="s">
        <v>91</v>
      </c>
      <c r="B42" s="14" t="s">
        <v>39</v>
      </c>
      <c r="C42" s="15">
        <v>16.54</v>
      </c>
      <c r="D42" s="14">
        <v>1.7600000000000001E-2</v>
      </c>
      <c r="E42" s="30">
        <f>ROUND(C42*D42,2)</f>
        <v>0.28999999999999998</v>
      </c>
      <c r="F42" s="16">
        <v>0</v>
      </c>
      <c r="G42" s="30">
        <f>ROUND(E42*F42,2)</f>
        <v>0</v>
      </c>
      <c r="H42" s="30">
        <f>ROUND(E42-G42,2)</f>
        <v>0.28999999999999998</v>
      </c>
    </row>
    <row r="43" spans="1:8" x14ac:dyDescent="0.25">
      <c r="A43" s="13" t="s">
        <v>40</v>
      </c>
      <c r="C43" s="30"/>
      <c r="E43" s="30"/>
    </row>
    <row r="44" spans="1:8" x14ac:dyDescent="0.25">
      <c r="A44" s="14" t="s">
        <v>41</v>
      </c>
      <c r="B44" s="14" t="s">
        <v>39</v>
      </c>
      <c r="C44" s="15">
        <v>9.06</v>
      </c>
      <c r="D44" s="14">
        <v>0.20369999999999999</v>
      </c>
      <c r="E44" s="30">
        <f>ROUND(C44*D44,2)</f>
        <v>1.85</v>
      </c>
      <c r="F44" s="16">
        <v>0</v>
      </c>
      <c r="G44" s="30">
        <f>ROUND(E44*F44,2)</f>
        <v>0</v>
      </c>
      <c r="H44" s="30">
        <f>ROUND(E44-G44,2)</f>
        <v>1.85</v>
      </c>
    </row>
    <row r="45" spans="1:8" x14ac:dyDescent="0.25">
      <c r="A45" s="13" t="s">
        <v>43</v>
      </c>
      <c r="C45" s="30"/>
      <c r="E45" s="30"/>
    </row>
    <row r="46" spans="1:8" x14ac:dyDescent="0.25">
      <c r="A46" s="14" t="s">
        <v>42</v>
      </c>
      <c r="B46" s="14" t="s">
        <v>39</v>
      </c>
      <c r="C46" s="15">
        <v>9.06</v>
      </c>
      <c r="D46" s="14">
        <v>0.1285</v>
      </c>
      <c r="E46" s="30">
        <f>ROUND(C46*D46,2)</f>
        <v>1.1599999999999999</v>
      </c>
      <c r="F46" s="16">
        <v>0</v>
      </c>
      <c r="G46" s="30">
        <f>ROUND(E46*F46,2)</f>
        <v>0</v>
      </c>
      <c r="H46" s="30">
        <f>ROUND(E46-G46,2)</f>
        <v>1.1599999999999999</v>
      </c>
    </row>
    <row r="47" spans="1:8" x14ac:dyDescent="0.25">
      <c r="A47" s="14" t="s">
        <v>91</v>
      </c>
      <c r="B47" s="14" t="s">
        <v>39</v>
      </c>
      <c r="C47" s="15">
        <v>9.06</v>
      </c>
      <c r="D47" s="14">
        <v>8.8000000000000005E-3</v>
      </c>
      <c r="E47" s="30">
        <f>ROUND(C47*D47,2)</f>
        <v>0.08</v>
      </c>
      <c r="F47" s="16">
        <v>0</v>
      </c>
      <c r="G47" s="30">
        <f>ROUND(E47*F47,2)</f>
        <v>0</v>
      </c>
      <c r="H47" s="30">
        <f>ROUND(E47-G47,2)</f>
        <v>0.08</v>
      </c>
    </row>
    <row r="48" spans="1:8" x14ac:dyDescent="0.25">
      <c r="A48" s="14" t="s">
        <v>44</v>
      </c>
      <c r="B48" s="14" t="s">
        <v>39</v>
      </c>
      <c r="C48" s="15">
        <v>16.55</v>
      </c>
      <c r="D48" s="14">
        <v>0.50319999999999998</v>
      </c>
      <c r="E48" s="30">
        <f>ROUND(C48*D48,2)</f>
        <v>8.33</v>
      </c>
      <c r="F48" s="16">
        <v>0</v>
      </c>
      <c r="G48" s="30">
        <f>ROUND(E48*F48,2)</f>
        <v>0</v>
      </c>
      <c r="H48" s="30">
        <f>ROUND(E48-G48,2)</f>
        <v>8.33</v>
      </c>
    </row>
    <row r="49" spans="1:8" x14ac:dyDescent="0.25">
      <c r="A49" s="13" t="s">
        <v>45</v>
      </c>
      <c r="C49" s="30"/>
      <c r="E49" s="30"/>
    </row>
    <row r="50" spans="1:8" x14ac:dyDescent="0.25">
      <c r="A50" s="14" t="s">
        <v>38</v>
      </c>
      <c r="B50" s="14" t="s">
        <v>19</v>
      </c>
      <c r="C50" s="15">
        <v>4.4800000000000004</v>
      </c>
      <c r="D50" s="14">
        <v>4.7920999999999996</v>
      </c>
      <c r="E50" s="30">
        <f>ROUND(C50*D50,2)</f>
        <v>21.47</v>
      </c>
      <c r="F50" s="16">
        <v>0</v>
      </c>
      <c r="G50" s="30">
        <f>ROUND(E50*F50,2)</f>
        <v>0</v>
      </c>
      <c r="H50" s="30">
        <f>ROUND(E50-G50,2)</f>
        <v>21.47</v>
      </c>
    </row>
    <row r="51" spans="1:8" x14ac:dyDescent="0.25">
      <c r="A51" s="14" t="s">
        <v>134</v>
      </c>
      <c r="B51" s="14" t="s">
        <v>19</v>
      </c>
      <c r="C51" s="15">
        <v>4.4800000000000004</v>
      </c>
      <c r="D51" s="14">
        <v>1.742</v>
      </c>
      <c r="E51" s="30">
        <f>ROUND(C51*D51,2)</f>
        <v>7.8</v>
      </c>
      <c r="F51" s="16">
        <v>0</v>
      </c>
      <c r="G51" s="30">
        <f>ROUND(E51*F51,2)</f>
        <v>0</v>
      </c>
      <c r="H51" s="30">
        <f>ROUND(E51-G51,2)</f>
        <v>7.8</v>
      </c>
    </row>
    <row r="52" spans="1:8" x14ac:dyDescent="0.25">
      <c r="A52" s="14" t="s">
        <v>91</v>
      </c>
      <c r="B52" s="14" t="s">
        <v>19</v>
      </c>
      <c r="C52" s="15">
        <v>4.4800000000000004</v>
      </c>
      <c r="D52" s="14">
        <v>0.15870000000000001</v>
      </c>
      <c r="E52" s="30">
        <f>ROUND(C52*D52,2)</f>
        <v>0.71</v>
      </c>
      <c r="F52" s="16">
        <v>0</v>
      </c>
      <c r="G52" s="30">
        <f>ROUND(E52*F52,2)</f>
        <v>0</v>
      </c>
      <c r="H52" s="30">
        <f>ROUND(E52-G52,2)</f>
        <v>0.71</v>
      </c>
    </row>
    <row r="53" spans="1:8" x14ac:dyDescent="0.25">
      <c r="A53" s="14" t="s">
        <v>159</v>
      </c>
      <c r="B53" s="14" t="s">
        <v>19</v>
      </c>
      <c r="C53" s="15">
        <v>4.4800000000000004</v>
      </c>
      <c r="D53" s="14">
        <v>11.2011</v>
      </c>
      <c r="E53" s="30">
        <f>ROUND(C53*D53,2)</f>
        <v>50.18</v>
      </c>
      <c r="F53" s="16">
        <v>0</v>
      </c>
      <c r="G53" s="30">
        <f>ROUND(E53*F53,2)</f>
        <v>0</v>
      </c>
      <c r="H53" s="30">
        <f>ROUND(E53-G53,2)</f>
        <v>50.18</v>
      </c>
    </row>
    <row r="54" spans="1:8" x14ac:dyDescent="0.25">
      <c r="A54" s="13" t="s">
        <v>47</v>
      </c>
      <c r="C54" s="30"/>
      <c r="E54" s="30"/>
    </row>
    <row r="55" spans="1:8" x14ac:dyDescent="0.25">
      <c r="A55" s="14" t="s">
        <v>42</v>
      </c>
      <c r="B55" s="14" t="s">
        <v>48</v>
      </c>
      <c r="C55" s="15">
        <v>12.28</v>
      </c>
      <c r="D55" s="14">
        <v>1</v>
      </c>
      <c r="E55" s="30">
        <f t="shared" ref="E55:E60" si="0">ROUND(C55*D55,2)</f>
        <v>12.28</v>
      </c>
      <c r="F55" s="16">
        <v>0</v>
      </c>
      <c r="G55" s="30">
        <f t="shared" ref="G55:G60" si="1">ROUND(E55*F55,2)</f>
        <v>0</v>
      </c>
      <c r="H55" s="30">
        <f t="shared" ref="H55:H62" si="2">ROUND(E55-G55,2)</f>
        <v>12.28</v>
      </c>
    </row>
    <row r="56" spans="1:8" x14ac:dyDescent="0.25">
      <c r="A56" s="14" t="s">
        <v>38</v>
      </c>
      <c r="B56" s="14" t="s">
        <v>48</v>
      </c>
      <c r="C56" s="15">
        <v>3.57</v>
      </c>
      <c r="D56" s="14">
        <v>1</v>
      </c>
      <c r="E56" s="30">
        <f t="shared" si="0"/>
        <v>3.57</v>
      </c>
      <c r="F56" s="16">
        <v>0</v>
      </c>
      <c r="G56" s="30">
        <f t="shared" si="1"/>
        <v>0</v>
      </c>
      <c r="H56" s="30">
        <f t="shared" si="2"/>
        <v>3.57</v>
      </c>
    </row>
    <row r="57" spans="1:8" x14ac:dyDescent="0.25">
      <c r="A57" s="14" t="s">
        <v>134</v>
      </c>
      <c r="B57" s="14" t="s">
        <v>48</v>
      </c>
      <c r="C57" s="15">
        <v>6.16</v>
      </c>
      <c r="D57" s="14">
        <v>1</v>
      </c>
      <c r="E57" s="30">
        <f t="shared" si="0"/>
        <v>6.16</v>
      </c>
      <c r="F57" s="16">
        <v>0</v>
      </c>
      <c r="G57" s="30">
        <f t="shared" si="1"/>
        <v>0</v>
      </c>
      <c r="H57" s="30">
        <f t="shared" si="2"/>
        <v>6.16</v>
      </c>
    </row>
    <row r="58" spans="1:8" x14ac:dyDescent="0.25">
      <c r="A58" s="14" t="s">
        <v>91</v>
      </c>
      <c r="B58" s="14" t="s">
        <v>48</v>
      </c>
      <c r="C58" s="15">
        <v>0.2</v>
      </c>
      <c r="D58" s="14">
        <v>1</v>
      </c>
      <c r="E58" s="30">
        <f t="shared" si="0"/>
        <v>0.2</v>
      </c>
      <c r="F58" s="16">
        <v>0</v>
      </c>
      <c r="G58" s="30">
        <f t="shared" si="1"/>
        <v>0</v>
      </c>
      <c r="H58" s="30">
        <f t="shared" si="2"/>
        <v>0.2</v>
      </c>
    </row>
    <row r="59" spans="1:8" x14ac:dyDescent="0.25">
      <c r="A59" s="14" t="s">
        <v>159</v>
      </c>
      <c r="B59" s="14" t="s">
        <v>48</v>
      </c>
      <c r="C59" s="15">
        <v>21.95</v>
      </c>
      <c r="D59" s="14">
        <v>1</v>
      </c>
      <c r="E59" s="30">
        <f t="shared" si="0"/>
        <v>21.95</v>
      </c>
      <c r="F59" s="16">
        <v>0</v>
      </c>
      <c r="G59" s="30">
        <f t="shared" si="1"/>
        <v>0</v>
      </c>
      <c r="H59" s="30">
        <f t="shared" si="2"/>
        <v>21.95</v>
      </c>
    </row>
    <row r="60" spans="1:8" x14ac:dyDescent="0.25">
      <c r="A60" s="9" t="s">
        <v>49</v>
      </c>
      <c r="B60" s="9" t="s">
        <v>48</v>
      </c>
      <c r="C60" s="10">
        <v>29.73</v>
      </c>
      <c r="D60" s="9">
        <v>1</v>
      </c>
      <c r="E60" s="28">
        <f t="shared" si="0"/>
        <v>29.73</v>
      </c>
      <c r="F60" s="11">
        <v>0</v>
      </c>
      <c r="G60" s="28">
        <f t="shared" si="1"/>
        <v>0</v>
      </c>
      <c r="H60" s="28">
        <f t="shared" si="2"/>
        <v>29.73</v>
      </c>
    </row>
    <row r="61" spans="1:8" x14ac:dyDescent="0.25">
      <c r="A61" s="7" t="s">
        <v>50</v>
      </c>
      <c r="C61" s="30"/>
      <c r="E61" s="30">
        <f>SUM(E12:E60)</f>
        <v>856.30000000000018</v>
      </c>
      <c r="G61" s="12">
        <f>SUM(G12:G60)</f>
        <v>0</v>
      </c>
      <c r="H61" s="12">
        <f t="shared" si="2"/>
        <v>856.3</v>
      </c>
    </row>
    <row r="62" spans="1:8" x14ac:dyDescent="0.25">
      <c r="A62" s="7" t="s">
        <v>51</v>
      </c>
      <c r="C62" s="30"/>
      <c r="E62" s="30">
        <f>+E8-E61</f>
        <v>463.69999999999982</v>
      </c>
      <c r="G62" s="12">
        <f>+G8-G61</f>
        <v>0</v>
      </c>
      <c r="H62" s="12">
        <f t="shared" si="2"/>
        <v>463.7</v>
      </c>
    </row>
    <row r="63" spans="1:8" x14ac:dyDescent="0.25">
      <c r="A63" t="s">
        <v>12</v>
      </c>
      <c r="C63" s="30"/>
      <c r="E63" s="30"/>
    </row>
    <row r="64" spans="1:8" x14ac:dyDescent="0.25">
      <c r="A64" s="7" t="s">
        <v>52</v>
      </c>
      <c r="C64" s="30"/>
      <c r="E64" s="30"/>
    </row>
    <row r="65" spans="1:8" x14ac:dyDescent="0.25">
      <c r="A65" s="14" t="s">
        <v>42</v>
      </c>
      <c r="B65" s="14" t="s">
        <v>48</v>
      </c>
      <c r="C65" s="15">
        <v>21.77</v>
      </c>
      <c r="D65" s="14">
        <v>1</v>
      </c>
      <c r="E65" s="30">
        <f>ROUND(C65*D65,2)</f>
        <v>21.77</v>
      </c>
      <c r="F65" s="16">
        <v>0</v>
      </c>
      <c r="G65" s="30">
        <f>ROUND(E65*F65,2)</f>
        <v>0</v>
      </c>
      <c r="H65" s="30">
        <f t="shared" ref="H65:H72" si="3">ROUND(E65-G65,2)</f>
        <v>21.77</v>
      </c>
    </row>
    <row r="66" spans="1:8" x14ac:dyDescent="0.25">
      <c r="A66" s="14" t="s">
        <v>38</v>
      </c>
      <c r="B66" s="14" t="s">
        <v>48</v>
      </c>
      <c r="C66" s="15">
        <v>25.23</v>
      </c>
      <c r="D66" s="14">
        <v>1</v>
      </c>
      <c r="E66" s="30">
        <f>ROUND(C66*D66,2)</f>
        <v>25.23</v>
      </c>
      <c r="F66" s="16">
        <v>0</v>
      </c>
      <c r="G66" s="30">
        <f>ROUND(E66*F66,2)</f>
        <v>0</v>
      </c>
      <c r="H66" s="30">
        <f t="shared" si="3"/>
        <v>25.23</v>
      </c>
    </row>
    <row r="67" spans="1:8" x14ac:dyDescent="0.25">
      <c r="A67" s="14" t="s">
        <v>134</v>
      </c>
      <c r="B67" s="14" t="s">
        <v>48</v>
      </c>
      <c r="C67" s="15">
        <v>27.1</v>
      </c>
      <c r="D67" s="14">
        <v>1</v>
      </c>
      <c r="E67" s="30">
        <f>ROUND(C67*D67,2)</f>
        <v>27.1</v>
      </c>
      <c r="F67" s="16">
        <v>0</v>
      </c>
      <c r="G67" s="30">
        <f>ROUND(E67*F67,2)</f>
        <v>0</v>
      </c>
      <c r="H67" s="30">
        <f t="shared" si="3"/>
        <v>27.1</v>
      </c>
    </row>
    <row r="68" spans="1:8" x14ac:dyDescent="0.25">
      <c r="A68" s="14" t="s">
        <v>91</v>
      </c>
      <c r="B68" s="14" t="s">
        <v>48</v>
      </c>
      <c r="C68" s="15">
        <v>1.5</v>
      </c>
      <c r="D68" s="14">
        <v>1</v>
      </c>
      <c r="E68" s="30">
        <f>ROUND(C68*D68,2)</f>
        <v>1.5</v>
      </c>
      <c r="F68" s="16">
        <v>0</v>
      </c>
      <c r="G68" s="30">
        <f>ROUND(E68*F68,2)</f>
        <v>0</v>
      </c>
      <c r="H68" s="30">
        <f t="shared" si="3"/>
        <v>1.5</v>
      </c>
    </row>
    <row r="69" spans="1:8" x14ac:dyDescent="0.25">
      <c r="A69" s="9" t="s">
        <v>159</v>
      </c>
      <c r="B69" s="9" t="s">
        <v>48</v>
      </c>
      <c r="C69" s="10">
        <v>87.96</v>
      </c>
      <c r="D69" s="9">
        <v>1</v>
      </c>
      <c r="E69" s="28">
        <f>ROUND(C69*D69,2)</f>
        <v>87.96</v>
      </c>
      <c r="F69" s="11">
        <v>0</v>
      </c>
      <c r="G69" s="28">
        <f>ROUND(E69*F69,2)</f>
        <v>0</v>
      </c>
      <c r="H69" s="28">
        <f t="shared" si="3"/>
        <v>87.96</v>
      </c>
    </row>
    <row r="70" spans="1:8" x14ac:dyDescent="0.25">
      <c r="A70" s="7" t="s">
        <v>53</v>
      </c>
      <c r="C70" s="30"/>
      <c r="E70" s="30">
        <f>SUM(E65:E69)</f>
        <v>163.56</v>
      </c>
      <c r="G70" s="12">
        <f>SUM(G65:G69)</f>
        <v>0</v>
      </c>
      <c r="H70" s="12">
        <f t="shared" si="3"/>
        <v>163.56</v>
      </c>
    </row>
    <row r="71" spans="1:8" x14ac:dyDescent="0.25">
      <c r="A71" s="7" t="s">
        <v>54</v>
      </c>
      <c r="C71" s="30"/>
      <c r="E71" s="30">
        <f>+E61+E70</f>
        <v>1019.8600000000001</v>
      </c>
      <c r="G71" s="12">
        <f>+G61+G70</f>
        <v>0</v>
      </c>
      <c r="H71" s="12">
        <f t="shared" si="3"/>
        <v>1019.86</v>
      </c>
    </row>
    <row r="72" spans="1:8" x14ac:dyDescent="0.25">
      <c r="A72" s="7" t="s">
        <v>55</v>
      </c>
      <c r="C72" s="30"/>
      <c r="E72" s="30">
        <f>+E8-E71</f>
        <v>300.13999999999987</v>
      </c>
      <c r="G72" s="12">
        <f>+G8-G71</f>
        <v>0</v>
      </c>
      <c r="H72" s="12">
        <f t="shared" si="3"/>
        <v>300.14</v>
      </c>
    </row>
    <row r="73" spans="1:8" x14ac:dyDescent="0.25">
      <c r="A73" t="s">
        <v>120</v>
      </c>
      <c r="C73" s="30"/>
      <c r="E73" s="30"/>
    </row>
    <row r="74" spans="1:8" x14ac:dyDescent="0.25">
      <c r="A74" t="s">
        <v>427</v>
      </c>
      <c r="C74" s="30"/>
      <c r="E74" s="30"/>
    </row>
    <row r="75" spans="1:8" x14ac:dyDescent="0.25">
      <c r="C75" s="30"/>
      <c r="E75" s="30"/>
    </row>
    <row r="76" spans="1:8" x14ac:dyDescent="0.25">
      <c r="A76" s="7" t="s">
        <v>121</v>
      </c>
      <c r="C76" s="30"/>
      <c r="E76" s="30"/>
    </row>
    <row r="77" spans="1:8" x14ac:dyDescent="0.25">
      <c r="A77" s="7" t="s">
        <v>122</v>
      </c>
      <c r="C77" s="30"/>
      <c r="E77" s="30"/>
    </row>
    <row r="99" spans="1:5" x14ac:dyDescent="0.25">
      <c r="A99" s="7" t="s">
        <v>50</v>
      </c>
      <c r="E99" s="34">
        <f>VLOOKUP(A99,$A$1:$H$98,5,FALSE)</f>
        <v>856.30000000000018</v>
      </c>
    </row>
    <row r="100" spans="1:5" x14ac:dyDescent="0.25">
      <c r="A100" s="7" t="s">
        <v>295</v>
      </c>
      <c r="E100" s="34">
        <f>VLOOKUP(A100,$A$1:$H$98,5,FALSE)</f>
        <v>163.56</v>
      </c>
    </row>
    <row r="101" spans="1:5" x14ac:dyDescent="0.25">
      <c r="A101" s="7" t="s">
        <v>296</v>
      </c>
      <c r="E101" s="34">
        <f t="shared" ref="E101" si="4">VLOOKUP(A101,$A$1:$H$98,5,FALSE)</f>
        <v>1019.8600000000001</v>
      </c>
    </row>
    <row r="102" spans="1:5" x14ac:dyDescent="0.25">
      <c r="A102" s="4" t="s">
        <v>55</v>
      </c>
      <c r="B102" s="1"/>
      <c r="C102" s="1"/>
      <c r="D102" s="1"/>
      <c r="E102" s="41">
        <f>VLOOKUP(A102,$A$1:$H$98,5,FALSE)</f>
        <v>300.13999999999987</v>
      </c>
    </row>
    <row r="104" spans="1:5" x14ac:dyDescent="0.25">
      <c r="A104" s="39" t="s">
        <v>257</v>
      </c>
      <c r="B104" s="40"/>
      <c r="C104" s="40"/>
      <c r="D104" s="39" t="s">
        <v>258</v>
      </c>
    </row>
    <row r="105" spans="1:5" x14ac:dyDescent="0.25">
      <c r="B105" s="34">
        <f>E102</f>
        <v>300.13999999999987</v>
      </c>
      <c r="E105" s="34">
        <f>E102</f>
        <v>300.13999999999987</v>
      </c>
    </row>
    <row r="106" spans="1:5" x14ac:dyDescent="0.25">
      <c r="A106">
        <f>A107-Calculator!$B$15</f>
        <v>205</v>
      </c>
      <c r="B106">
        <f t="dataTable" ref="B106:B112" dt2D="0" dtr="0" r1="D7" ca="1"/>
        <v>213.58999999999992</v>
      </c>
      <c r="D106">
        <f>D107-Calculator!$B$27</f>
        <v>45</v>
      </c>
      <c r="E106">
        <f t="dataTable" ref="E106:E112" dt2D="0" dtr="0" r1="D7"/>
        <v>-709.61000000000013</v>
      </c>
    </row>
    <row r="107" spans="1:5" x14ac:dyDescent="0.25">
      <c r="A107">
        <f>A108-Calculator!$B$15</f>
        <v>210</v>
      </c>
      <c r="B107">
        <v>242.43999999999983</v>
      </c>
      <c r="D107">
        <f>D108-Calculator!$B$27</f>
        <v>50</v>
      </c>
      <c r="E107">
        <v>-680.76000000000022</v>
      </c>
    </row>
    <row r="108" spans="1:5" x14ac:dyDescent="0.25">
      <c r="A108">
        <f>A109-Calculator!$B$15</f>
        <v>215</v>
      </c>
      <c r="B108">
        <v>271.28999999999974</v>
      </c>
      <c r="D108">
        <f>D109-Calculator!$B$27</f>
        <v>55</v>
      </c>
      <c r="E108">
        <v>-651.91000000000008</v>
      </c>
    </row>
    <row r="109" spans="1:5" x14ac:dyDescent="0.25">
      <c r="A109">
        <f>Calculator!B10</f>
        <v>220</v>
      </c>
      <c r="B109">
        <v>300.13999999999987</v>
      </c>
      <c r="D109">
        <f>Calculator!B22</f>
        <v>60</v>
      </c>
      <c r="E109">
        <v>-623.06000000000017</v>
      </c>
    </row>
    <row r="110" spans="1:5" x14ac:dyDescent="0.25">
      <c r="A110">
        <f>A109+Calculator!$B$15</f>
        <v>225</v>
      </c>
      <c r="B110">
        <v>328.98999999999978</v>
      </c>
      <c r="D110">
        <f>D109+Calculator!$B$27</f>
        <v>65</v>
      </c>
      <c r="E110">
        <v>-594.21000000000026</v>
      </c>
    </row>
    <row r="111" spans="1:5" x14ac:dyDescent="0.25">
      <c r="A111">
        <f>A110+Calculator!$B$15</f>
        <v>230</v>
      </c>
      <c r="B111">
        <v>357.83999999999992</v>
      </c>
      <c r="D111">
        <f>D110+Calculator!$B$27</f>
        <v>70</v>
      </c>
      <c r="E111">
        <v>-565.36000000000013</v>
      </c>
    </row>
    <row r="112" spans="1:5" x14ac:dyDescent="0.25">
      <c r="A112">
        <f>A111+Calculator!$B$15</f>
        <v>235</v>
      </c>
      <c r="B112">
        <v>386.68999999999983</v>
      </c>
      <c r="D112">
        <f>D111+Calculator!$B$27</f>
        <v>75</v>
      </c>
      <c r="E112">
        <v>-536.51000000000022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E0897-BD78-4C57-A97C-34B563ABC29F}">
  <dimension ref="A1:H112"/>
  <sheetViews>
    <sheetView topLeftCell="A13" workbookViewId="0">
      <selection activeCell="D30" sqref="D30"/>
    </sheetView>
  </sheetViews>
  <sheetFormatPr defaultRowHeight="15" x14ac:dyDescent="0.25"/>
  <cols>
    <col min="1" max="1" width="21.7109375" customWidth="1"/>
    <col min="4" max="4" width="10.28515625" bestFit="1" customWidth="1"/>
    <col min="5" max="5" width="14.5703125" bestFit="1" customWidth="1"/>
  </cols>
  <sheetData>
    <row r="1" spans="1:8" x14ac:dyDescent="0.25">
      <c r="A1" s="59" t="s">
        <v>218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153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429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56</v>
      </c>
      <c r="B7" s="9" t="s">
        <v>124</v>
      </c>
      <c r="C7" s="49">
        <f>IF(Calculator!B7="Corn",Calculator!B13,IF(Calculator!B19="Corn",Calculator!B25,5.17))</f>
        <v>6</v>
      </c>
      <c r="D7" s="50">
        <f>IF(Calculator!B7="Corn",Calculator!B10,IF(Calculator!B19="Corn",Calculator!B22,170))</f>
        <v>220</v>
      </c>
      <c r="E7" s="28">
        <f>ROUND(C7*D7,2)</f>
        <v>1320</v>
      </c>
      <c r="F7" s="11">
        <v>0</v>
      </c>
      <c r="G7" s="28">
        <f>ROUND(E7*F7,2)</f>
        <v>0</v>
      </c>
      <c r="H7" s="28">
        <f>ROUND(E7-G7,2)</f>
        <v>1320</v>
      </c>
    </row>
    <row r="8" spans="1:8" x14ac:dyDescent="0.25">
      <c r="A8" s="7" t="s">
        <v>11</v>
      </c>
      <c r="C8" s="30"/>
      <c r="E8" s="30">
        <f>SUM(E7:E7)</f>
        <v>1320</v>
      </c>
      <c r="G8" s="12">
        <f>SUM(G7:G7)</f>
        <v>0</v>
      </c>
      <c r="H8" s="12">
        <f>ROUND(E8-G8,2)</f>
        <v>1320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1</v>
      </c>
      <c r="E12" s="30">
        <f>ROUND(C12*D12,2)</f>
        <v>7.6</v>
      </c>
      <c r="F12" s="16">
        <v>0</v>
      </c>
      <c r="G12" s="30">
        <f>ROUND(E12*F12,2)</f>
        <v>0</v>
      </c>
      <c r="H12" s="30">
        <f>ROUND(E12-G12,2)</f>
        <v>7.6</v>
      </c>
    </row>
    <row r="13" spans="1:8" x14ac:dyDescent="0.25">
      <c r="A13" s="14" t="s">
        <v>57</v>
      </c>
      <c r="B13" s="14" t="s">
        <v>16</v>
      </c>
      <c r="C13" s="15">
        <v>6.4</v>
      </c>
      <c r="D13" s="14">
        <v>1</v>
      </c>
      <c r="E13" s="30">
        <f>ROUND(C13*D13,2)</f>
        <v>6.4</v>
      </c>
      <c r="F13" s="16">
        <v>0</v>
      </c>
      <c r="G13" s="30">
        <f>ROUND(E13*F13,2)</f>
        <v>0</v>
      </c>
      <c r="H13" s="30">
        <f>ROUND(E13-G13,2)</f>
        <v>6.4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154</v>
      </c>
      <c r="B15" s="14" t="s">
        <v>21</v>
      </c>
      <c r="C15" s="15">
        <v>55.4</v>
      </c>
      <c r="D15" s="14">
        <v>1.63</v>
      </c>
      <c r="E15" s="30">
        <f>ROUND(C15*D15,2)</f>
        <v>90.3</v>
      </c>
      <c r="F15" s="16">
        <v>0</v>
      </c>
      <c r="G15" s="30">
        <f>ROUND(E15*F15,2)</f>
        <v>0</v>
      </c>
      <c r="H15" s="30">
        <f>ROUND(E15-G15,2)</f>
        <v>90.3</v>
      </c>
    </row>
    <row r="16" spans="1:8" x14ac:dyDescent="0.25">
      <c r="A16" s="14" t="s">
        <v>22</v>
      </c>
      <c r="B16" s="14" t="s">
        <v>21</v>
      </c>
      <c r="C16" s="15">
        <v>46.6</v>
      </c>
      <c r="D16" s="14">
        <v>1.25</v>
      </c>
      <c r="E16" s="30">
        <f>ROUND(C16*D16,2)</f>
        <v>58.25</v>
      </c>
      <c r="F16" s="16">
        <v>0</v>
      </c>
      <c r="G16" s="30">
        <f>ROUND(E16*F16,2)</f>
        <v>0</v>
      </c>
      <c r="H16" s="30">
        <f>ROUND(E16-G16,2)</f>
        <v>58.25</v>
      </c>
    </row>
    <row r="17" spans="1:8" x14ac:dyDescent="0.25">
      <c r="A17" s="14" t="s">
        <v>148</v>
      </c>
      <c r="B17" s="14" t="s">
        <v>19</v>
      </c>
      <c r="C17" s="15">
        <v>5.36</v>
      </c>
      <c r="D17" s="14">
        <v>5</v>
      </c>
      <c r="E17" s="30">
        <f>ROUND(C17*D17,2)</f>
        <v>26.8</v>
      </c>
      <c r="F17" s="16">
        <v>0</v>
      </c>
      <c r="G17" s="30">
        <f>ROUND(E17*F17,2)</f>
        <v>0</v>
      </c>
      <c r="H17" s="30">
        <f>ROUND(E17-G17,2)</f>
        <v>26.8</v>
      </c>
    </row>
    <row r="18" spans="1:8" x14ac:dyDescent="0.25">
      <c r="A18" s="14" t="s">
        <v>103</v>
      </c>
      <c r="B18" s="14" t="s">
        <v>19</v>
      </c>
      <c r="C18" s="15">
        <v>4.3</v>
      </c>
      <c r="D18" s="14">
        <v>43.834800000000001</v>
      </c>
      <c r="E18" s="30">
        <f>ROUND(C18*D18,2)</f>
        <v>188.49</v>
      </c>
      <c r="F18" s="16">
        <v>0</v>
      </c>
      <c r="G18" s="30">
        <f>ROUND(E18*F18,2)</f>
        <v>0</v>
      </c>
      <c r="H18" s="30">
        <f>ROUND(E18-G18,2)</f>
        <v>188.49</v>
      </c>
    </row>
    <row r="19" spans="1:8" x14ac:dyDescent="0.25">
      <c r="A19" s="13" t="s">
        <v>24</v>
      </c>
      <c r="C19" s="30"/>
      <c r="E19" s="30"/>
    </row>
    <row r="20" spans="1:8" x14ac:dyDescent="0.25">
      <c r="A20" s="14" t="s">
        <v>25</v>
      </c>
      <c r="B20" s="14" t="s">
        <v>18</v>
      </c>
      <c r="C20" s="15">
        <v>0.34</v>
      </c>
      <c r="D20" s="14">
        <v>32</v>
      </c>
      <c r="E20" s="30">
        <f>ROUND(C20*D20,2)</f>
        <v>10.88</v>
      </c>
      <c r="F20" s="16">
        <v>0</v>
      </c>
      <c r="G20" s="30">
        <f>ROUND(E20*F20,2)</f>
        <v>0</v>
      </c>
      <c r="H20" s="30">
        <f>ROUND(E20-G20,2)</f>
        <v>10.88</v>
      </c>
    </row>
    <row r="21" spans="1:8" x14ac:dyDescent="0.25">
      <c r="A21" s="14" t="s">
        <v>59</v>
      </c>
      <c r="B21" s="14" t="s">
        <v>26</v>
      </c>
      <c r="C21" s="15">
        <v>14.3</v>
      </c>
      <c r="D21" s="14">
        <v>0.5</v>
      </c>
      <c r="E21" s="30">
        <f>ROUND(C21*D21,2)</f>
        <v>7.15</v>
      </c>
      <c r="F21" s="16">
        <v>0</v>
      </c>
      <c r="G21" s="30">
        <f>ROUND(E21*F21,2)</f>
        <v>0</v>
      </c>
      <c r="H21" s="30">
        <f>ROUND(E21-G21,2)</f>
        <v>7.15</v>
      </c>
    </row>
    <row r="22" spans="1:8" x14ac:dyDescent="0.25">
      <c r="A22" s="14" t="s">
        <v>104</v>
      </c>
      <c r="B22" s="14" t="s">
        <v>26</v>
      </c>
      <c r="C22" s="15">
        <v>13.86</v>
      </c>
      <c r="D22" s="14">
        <v>1</v>
      </c>
      <c r="E22" s="30">
        <f>ROUND(C22*D22,2)</f>
        <v>13.86</v>
      </c>
      <c r="F22" s="16">
        <v>0</v>
      </c>
      <c r="G22" s="30">
        <f>ROUND(E22*F22,2)</f>
        <v>0</v>
      </c>
      <c r="H22" s="30">
        <f>ROUND(E22-G22,2)</f>
        <v>13.86</v>
      </c>
    </row>
    <row r="23" spans="1:8" x14ac:dyDescent="0.25">
      <c r="A23" s="14" t="s">
        <v>127</v>
      </c>
      <c r="B23" s="14" t="s">
        <v>26</v>
      </c>
      <c r="C23" s="15">
        <v>3</v>
      </c>
      <c r="D23" s="14">
        <v>4</v>
      </c>
      <c r="E23" s="30">
        <f>ROUND(C23*D23,2)</f>
        <v>12</v>
      </c>
      <c r="F23" s="16">
        <v>0</v>
      </c>
      <c r="G23" s="30">
        <f>ROUND(E23*F23,2)</f>
        <v>0</v>
      </c>
      <c r="H23" s="30">
        <f>ROUND(E23-G23,2)</f>
        <v>12</v>
      </c>
    </row>
    <row r="24" spans="1:8" x14ac:dyDescent="0.25">
      <c r="A24" s="14" t="s">
        <v>128</v>
      </c>
      <c r="B24" s="14" t="s">
        <v>26</v>
      </c>
      <c r="C24" s="15">
        <v>10.5</v>
      </c>
      <c r="D24" s="14">
        <v>3.6</v>
      </c>
      <c r="E24" s="30">
        <f>ROUND(C24*D24,2)</f>
        <v>37.799999999999997</v>
      </c>
      <c r="F24" s="16">
        <v>0</v>
      </c>
      <c r="G24" s="30">
        <f>ROUND(E24*F24,2)</f>
        <v>0</v>
      </c>
      <c r="H24" s="30">
        <f>ROUND(E24-G24,2)</f>
        <v>37.799999999999997</v>
      </c>
    </row>
    <row r="25" spans="1:8" x14ac:dyDescent="0.25">
      <c r="A25" s="13" t="s">
        <v>27</v>
      </c>
      <c r="C25" s="30"/>
      <c r="E25" s="30"/>
    </row>
    <row r="26" spans="1:8" x14ac:dyDescent="0.25">
      <c r="A26" s="14" t="s">
        <v>110</v>
      </c>
      <c r="B26" s="14" t="s">
        <v>18</v>
      </c>
      <c r="C26" s="15">
        <v>1.1299999999999999</v>
      </c>
      <c r="D26" s="14">
        <v>6.4020000000000001</v>
      </c>
      <c r="E26" s="30">
        <f>ROUND(C26*D26,2)</f>
        <v>7.23</v>
      </c>
      <c r="F26" s="16">
        <v>0</v>
      </c>
      <c r="G26" s="30">
        <f>ROUND(E26*F26,2)</f>
        <v>0</v>
      </c>
      <c r="H26" s="30">
        <f>ROUND(E26-G26,2)</f>
        <v>7.23</v>
      </c>
    </row>
    <row r="27" spans="1:8" x14ac:dyDescent="0.25">
      <c r="A27" s="13" t="s">
        <v>33</v>
      </c>
      <c r="C27" s="30"/>
      <c r="E27" s="30"/>
    </row>
    <row r="28" spans="1:8" x14ac:dyDescent="0.25">
      <c r="A28" s="14" t="s">
        <v>150</v>
      </c>
      <c r="B28" s="14" t="s">
        <v>60</v>
      </c>
      <c r="C28" s="15">
        <v>3.75</v>
      </c>
      <c r="D28" s="14">
        <v>28</v>
      </c>
      <c r="E28" s="30">
        <f>ROUND(C28*D28,2)</f>
        <v>105</v>
      </c>
      <c r="F28" s="16">
        <v>0</v>
      </c>
      <c r="G28" s="30">
        <f>ROUND(E28*F28,2)</f>
        <v>0</v>
      </c>
      <c r="H28" s="30">
        <f>ROUND(E28-G28,2)</f>
        <v>105</v>
      </c>
    </row>
    <row r="29" spans="1:8" x14ac:dyDescent="0.25">
      <c r="A29" s="13" t="s">
        <v>131</v>
      </c>
      <c r="C29" s="30"/>
      <c r="E29" s="30"/>
    </row>
    <row r="30" spans="1:8" x14ac:dyDescent="0.25">
      <c r="A30" s="14" t="s">
        <v>132</v>
      </c>
      <c r="B30" s="14" t="s">
        <v>124</v>
      </c>
      <c r="C30" s="15">
        <v>0.23</v>
      </c>
      <c r="D30" s="14">
        <f>D7</f>
        <v>220</v>
      </c>
      <c r="E30" s="30">
        <f>ROUND(C30*D30,2)</f>
        <v>50.6</v>
      </c>
      <c r="F30" s="16">
        <v>0</v>
      </c>
      <c r="G30" s="30">
        <f>ROUND(E30*F30,2)</f>
        <v>0</v>
      </c>
      <c r="H30" s="30">
        <f>ROUND(E30-G30,2)</f>
        <v>50.6</v>
      </c>
    </row>
    <row r="31" spans="1:8" x14ac:dyDescent="0.25">
      <c r="A31" s="13" t="s">
        <v>34</v>
      </c>
      <c r="C31" s="30"/>
      <c r="E31" s="30"/>
    </row>
    <row r="32" spans="1:8" x14ac:dyDescent="0.25">
      <c r="A32" s="14" t="s">
        <v>35</v>
      </c>
      <c r="B32" s="14" t="s">
        <v>36</v>
      </c>
      <c r="C32" s="15">
        <v>58</v>
      </c>
      <c r="D32" s="14">
        <v>0.66600000000000004</v>
      </c>
      <c r="E32" s="30">
        <f>ROUND(C32*D32,2)</f>
        <v>38.630000000000003</v>
      </c>
      <c r="F32" s="16">
        <v>0</v>
      </c>
      <c r="G32" s="30">
        <f>ROUND(E32*F32,2)</f>
        <v>0</v>
      </c>
      <c r="H32" s="30">
        <f>ROUND(E32-G32,2)</f>
        <v>38.630000000000003</v>
      </c>
    </row>
    <row r="33" spans="1:8" x14ac:dyDescent="0.25">
      <c r="A33" s="13" t="s">
        <v>116</v>
      </c>
      <c r="C33" s="30"/>
      <c r="E33" s="30"/>
    </row>
    <row r="34" spans="1:8" x14ac:dyDescent="0.25">
      <c r="A34" s="14" t="s">
        <v>133</v>
      </c>
      <c r="B34" s="14" t="s">
        <v>48</v>
      </c>
      <c r="C34" s="15">
        <v>6</v>
      </c>
      <c r="D34" s="14">
        <v>1</v>
      </c>
      <c r="E34" s="30">
        <f>ROUND(C34*D34,2)</f>
        <v>6</v>
      </c>
      <c r="F34" s="16">
        <v>0</v>
      </c>
      <c r="G34" s="30">
        <f>ROUND(E34*F34,2)</f>
        <v>0</v>
      </c>
      <c r="H34" s="30">
        <f>ROUND(E34-G34,2)</f>
        <v>6</v>
      </c>
    </row>
    <row r="35" spans="1:8" x14ac:dyDescent="0.25">
      <c r="A35" s="13" t="s">
        <v>118</v>
      </c>
      <c r="C35" s="30"/>
      <c r="E35" s="30"/>
    </row>
    <row r="36" spans="1:8" x14ac:dyDescent="0.25">
      <c r="A36" s="14" t="s">
        <v>119</v>
      </c>
      <c r="B36" s="14" t="s">
        <v>48</v>
      </c>
      <c r="C36" s="15">
        <v>10</v>
      </c>
      <c r="D36" s="14">
        <v>0.33300000000000002</v>
      </c>
      <c r="E36" s="30">
        <f>ROUND(C36*D36,2)</f>
        <v>3.33</v>
      </c>
      <c r="F36" s="16">
        <v>0</v>
      </c>
      <c r="G36" s="30">
        <f>ROUND(E36*F36,2)</f>
        <v>0</v>
      </c>
      <c r="H36" s="30">
        <f>ROUND(E36-G36,2)</f>
        <v>3.33</v>
      </c>
    </row>
    <row r="37" spans="1:8" x14ac:dyDescent="0.25">
      <c r="A37" s="13" t="s">
        <v>37</v>
      </c>
      <c r="C37" s="30"/>
      <c r="E37" s="30"/>
    </row>
    <row r="38" spans="1:8" x14ac:dyDescent="0.25">
      <c r="A38" s="14" t="s">
        <v>38</v>
      </c>
      <c r="B38" s="14" t="s">
        <v>39</v>
      </c>
      <c r="C38" s="15">
        <v>16.54</v>
      </c>
      <c r="D38" s="14">
        <v>0.36170000000000002</v>
      </c>
      <c r="E38" s="30">
        <f>ROUND(C38*D38,2)</f>
        <v>5.98</v>
      </c>
      <c r="F38" s="16">
        <v>0</v>
      </c>
      <c r="G38" s="30">
        <f>ROUND(E38*F38,2)</f>
        <v>0</v>
      </c>
      <c r="H38" s="30">
        <f>ROUND(E38-G38,2)</f>
        <v>5.98</v>
      </c>
    </row>
    <row r="39" spans="1:8" x14ac:dyDescent="0.25">
      <c r="A39" s="14" t="s">
        <v>134</v>
      </c>
      <c r="B39" s="14" t="s">
        <v>39</v>
      </c>
      <c r="C39" s="15">
        <v>16.54</v>
      </c>
      <c r="D39" s="14">
        <v>0.12770000000000001</v>
      </c>
      <c r="E39" s="30">
        <f>ROUND(C39*D39,2)</f>
        <v>2.11</v>
      </c>
      <c r="F39" s="16">
        <v>0</v>
      </c>
      <c r="G39" s="30">
        <f>ROUND(E39*F39,2)</f>
        <v>0</v>
      </c>
      <c r="H39" s="30">
        <f>ROUND(E39-G39,2)</f>
        <v>2.11</v>
      </c>
    </row>
    <row r="40" spans="1:8" x14ac:dyDescent="0.25">
      <c r="A40" s="13" t="s">
        <v>43</v>
      </c>
      <c r="C40" s="30"/>
      <c r="E40" s="30"/>
    </row>
    <row r="41" spans="1:8" x14ac:dyDescent="0.25">
      <c r="A41" s="14" t="s">
        <v>42</v>
      </c>
      <c r="B41" s="14" t="s">
        <v>39</v>
      </c>
      <c r="C41" s="15">
        <v>9.06</v>
      </c>
      <c r="D41" s="14">
        <v>0.1832</v>
      </c>
      <c r="E41" s="30">
        <f>ROUND(C41*D41,2)</f>
        <v>1.66</v>
      </c>
      <c r="F41" s="16">
        <v>0</v>
      </c>
      <c r="G41" s="30">
        <f>ROUND(E41*F41,2)</f>
        <v>0</v>
      </c>
      <c r="H41" s="30">
        <f>ROUND(E41-G41,2)</f>
        <v>1.66</v>
      </c>
    </row>
    <row r="42" spans="1:8" x14ac:dyDescent="0.25">
      <c r="A42" s="14" t="s">
        <v>44</v>
      </c>
      <c r="B42" s="14" t="s">
        <v>39</v>
      </c>
      <c r="C42" s="15">
        <v>16.55</v>
      </c>
      <c r="D42" s="14">
        <v>0.44040000000000001</v>
      </c>
      <c r="E42" s="30">
        <f>ROUND(C42*D42,2)</f>
        <v>7.29</v>
      </c>
      <c r="F42" s="16">
        <v>0</v>
      </c>
      <c r="G42" s="30">
        <f>ROUND(E42*F42,2)</f>
        <v>0</v>
      </c>
      <c r="H42" s="30">
        <f>ROUND(E42-G42,2)</f>
        <v>7.29</v>
      </c>
    </row>
    <row r="43" spans="1:8" x14ac:dyDescent="0.25">
      <c r="A43" s="13" t="s">
        <v>45</v>
      </c>
      <c r="C43" s="30"/>
      <c r="E43" s="30"/>
    </row>
    <row r="44" spans="1:8" x14ac:dyDescent="0.25">
      <c r="A44" s="14" t="s">
        <v>38</v>
      </c>
      <c r="B44" s="14" t="s">
        <v>19</v>
      </c>
      <c r="C44" s="15">
        <v>4.4800000000000004</v>
      </c>
      <c r="D44" s="14">
        <v>4.1883999999999997</v>
      </c>
      <c r="E44" s="30">
        <f>ROUND(C44*D44,2)</f>
        <v>18.760000000000002</v>
      </c>
      <c r="F44" s="16">
        <v>0</v>
      </c>
      <c r="G44" s="30">
        <f>ROUND(E44*F44,2)</f>
        <v>0</v>
      </c>
      <c r="H44" s="30">
        <f>ROUND(E44-G44,2)</f>
        <v>18.760000000000002</v>
      </c>
    </row>
    <row r="45" spans="1:8" x14ac:dyDescent="0.25">
      <c r="A45" s="14" t="s">
        <v>134</v>
      </c>
      <c r="B45" s="14" t="s">
        <v>19</v>
      </c>
      <c r="C45" s="15">
        <v>4.4800000000000004</v>
      </c>
      <c r="D45" s="14">
        <v>1.742</v>
      </c>
      <c r="E45" s="30">
        <f>ROUND(C45*D45,2)</f>
        <v>7.8</v>
      </c>
      <c r="F45" s="16">
        <v>0</v>
      </c>
      <c r="G45" s="30">
        <f>ROUND(E45*F45,2)</f>
        <v>0</v>
      </c>
      <c r="H45" s="30">
        <f>ROUND(E45-G45,2)</f>
        <v>7.8</v>
      </c>
    </row>
    <row r="46" spans="1:8" x14ac:dyDescent="0.25">
      <c r="A46" s="13" t="s">
        <v>47</v>
      </c>
      <c r="C46" s="30"/>
      <c r="E46" s="30"/>
    </row>
    <row r="47" spans="1:8" x14ac:dyDescent="0.25">
      <c r="A47" s="14" t="s">
        <v>42</v>
      </c>
      <c r="B47" s="14" t="s">
        <v>48</v>
      </c>
      <c r="C47" s="15">
        <v>9.81</v>
      </c>
      <c r="D47" s="14">
        <v>1</v>
      </c>
      <c r="E47" s="30">
        <f>ROUND(C47*D47,2)</f>
        <v>9.81</v>
      </c>
      <c r="F47" s="16">
        <v>0</v>
      </c>
      <c r="G47" s="30">
        <f>ROUND(E47*F47,2)</f>
        <v>0</v>
      </c>
      <c r="H47" s="30">
        <f t="shared" ref="H47:H52" si="0">ROUND(E47-G47,2)</f>
        <v>9.81</v>
      </c>
    </row>
    <row r="48" spans="1:8" x14ac:dyDescent="0.25">
      <c r="A48" s="14" t="s">
        <v>38</v>
      </c>
      <c r="B48" s="14" t="s">
        <v>48</v>
      </c>
      <c r="C48" s="15">
        <v>3.12</v>
      </c>
      <c r="D48" s="14">
        <v>1</v>
      </c>
      <c r="E48" s="30">
        <f>ROUND(C48*D48,2)</f>
        <v>3.12</v>
      </c>
      <c r="F48" s="16">
        <v>0</v>
      </c>
      <c r="G48" s="30">
        <f>ROUND(E48*F48,2)</f>
        <v>0</v>
      </c>
      <c r="H48" s="30">
        <f t="shared" si="0"/>
        <v>3.12</v>
      </c>
    </row>
    <row r="49" spans="1:8" x14ac:dyDescent="0.25">
      <c r="A49" s="14" t="s">
        <v>134</v>
      </c>
      <c r="B49" s="14" t="s">
        <v>48</v>
      </c>
      <c r="C49" s="15">
        <v>6.16</v>
      </c>
      <c r="D49" s="14">
        <v>1</v>
      </c>
      <c r="E49" s="30">
        <f>ROUND(C49*D49,2)</f>
        <v>6.16</v>
      </c>
      <c r="F49" s="16">
        <v>0</v>
      </c>
      <c r="G49" s="30">
        <f>ROUND(E49*F49,2)</f>
        <v>0</v>
      </c>
      <c r="H49" s="30">
        <f t="shared" si="0"/>
        <v>6.16</v>
      </c>
    </row>
    <row r="50" spans="1:8" x14ac:dyDescent="0.25">
      <c r="A50" s="9" t="s">
        <v>49</v>
      </c>
      <c r="B50" s="9" t="s">
        <v>48</v>
      </c>
      <c r="C50" s="10">
        <v>24.35</v>
      </c>
      <c r="D50" s="9">
        <v>1</v>
      </c>
      <c r="E50" s="28">
        <f>ROUND(C50*D50,2)</f>
        <v>24.35</v>
      </c>
      <c r="F50" s="11">
        <v>0</v>
      </c>
      <c r="G50" s="28">
        <f>ROUND(E50*F50,2)</f>
        <v>0</v>
      </c>
      <c r="H50" s="28">
        <f t="shared" si="0"/>
        <v>24.35</v>
      </c>
    </row>
    <row r="51" spans="1:8" x14ac:dyDescent="0.25">
      <c r="A51" s="7" t="s">
        <v>50</v>
      </c>
      <c r="C51" s="30"/>
      <c r="E51" s="30">
        <f>SUM(E12:E50)</f>
        <v>757.3599999999999</v>
      </c>
      <c r="G51" s="12">
        <f>SUM(G12:G50)</f>
        <v>0</v>
      </c>
      <c r="H51" s="12">
        <f t="shared" si="0"/>
        <v>757.36</v>
      </c>
    </row>
    <row r="52" spans="1:8" x14ac:dyDescent="0.25">
      <c r="A52" s="7" t="s">
        <v>51</v>
      </c>
      <c r="C52" s="30"/>
      <c r="E52" s="30">
        <f>+E8-E51</f>
        <v>562.6400000000001</v>
      </c>
      <c r="G52" s="12">
        <f>+G8-G51</f>
        <v>0</v>
      </c>
      <c r="H52" s="12">
        <f t="shared" si="0"/>
        <v>562.64</v>
      </c>
    </row>
    <row r="53" spans="1:8" x14ac:dyDescent="0.25">
      <c r="A53" t="s">
        <v>12</v>
      </c>
      <c r="C53" s="30"/>
      <c r="E53" s="30"/>
    </row>
    <row r="54" spans="1:8" x14ac:dyDescent="0.25">
      <c r="A54" s="7" t="s">
        <v>52</v>
      </c>
      <c r="C54" s="30"/>
      <c r="E54" s="30"/>
    </row>
    <row r="55" spans="1:8" x14ac:dyDescent="0.25">
      <c r="A55" s="14" t="s">
        <v>42</v>
      </c>
      <c r="B55" s="14" t="s">
        <v>48</v>
      </c>
      <c r="C55" s="15">
        <v>14.92</v>
      </c>
      <c r="D55" s="14">
        <v>1</v>
      </c>
      <c r="E55" s="30">
        <f>ROUND(C55*D55,2)</f>
        <v>14.92</v>
      </c>
      <c r="F55" s="16">
        <v>0</v>
      </c>
      <c r="G55" s="30">
        <f>ROUND(E55*F55,2)</f>
        <v>0</v>
      </c>
      <c r="H55" s="30">
        <f t="shared" ref="H55:H60" si="1">ROUND(E55-G55,2)</f>
        <v>14.92</v>
      </c>
    </row>
    <row r="56" spans="1:8" x14ac:dyDescent="0.25">
      <c r="A56" s="14" t="s">
        <v>38</v>
      </c>
      <c r="B56" s="14" t="s">
        <v>48</v>
      </c>
      <c r="C56" s="15">
        <v>22.05</v>
      </c>
      <c r="D56" s="14">
        <v>1</v>
      </c>
      <c r="E56" s="30">
        <f>ROUND(C56*D56,2)</f>
        <v>22.05</v>
      </c>
      <c r="F56" s="16">
        <v>0</v>
      </c>
      <c r="G56" s="30">
        <f>ROUND(E56*F56,2)</f>
        <v>0</v>
      </c>
      <c r="H56" s="30">
        <f t="shared" si="1"/>
        <v>22.05</v>
      </c>
    </row>
    <row r="57" spans="1:8" x14ac:dyDescent="0.25">
      <c r="A57" s="9" t="s">
        <v>134</v>
      </c>
      <c r="B57" s="9" t="s">
        <v>48</v>
      </c>
      <c r="C57" s="10">
        <v>27.1</v>
      </c>
      <c r="D57" s="9">
        <v>1</v>
      </c>
      <c r="E57" s="28">
        <f>ROUND(C57*D57,2)</f>
        <v>27.1</v>
      </c>
      <c r="F57" s="11">
        <v>0</v>
      </c>
      <c r="G57" s="28">
        <f>ROUND(E57*F57,2)</f>
        <v>0</v>
      </c>
      <c r="H57" s="28">
        <f t="shared" si="1"/>
        <v>27.1</v>
      </c>
    </row>
    <row r="58" spans="1:8" x14ac:dyDescent="0.25">
      <c r="A58" s="7" t="s">
        <v>53</v>
      </c>
      <c r="C58" s="30"/>
      <c r="E58" s="30">
        <f>SUM(E55:E57)</f>
        <v>64.069999999999993</v>
      </c>
      <c r="G58" s="12">
        <f>SUM(G55:G57)</f>
        <v>0</v>
      </c>
      <c r="H58" s="12">
        <f t="shared" si="1"/>
        <v>64.069999999999993</v>
      </c>
    </row>
    <row r="59" spans="1:8" x14ac:dyDescent="0.25">
      <c r="A59" s="7" t="s">
        <v>54</v>
      </c>
      <c r="C59" s="30"/>
      <c r="E59" s="30">
        <f>+E51+E58</f>
        <v>821.42999999999984</v>
      </c>
      <c r="G59" s="12">
        <f>+G51+G58</f>
        <v>0</v>
      </c>
      <c r="H59" s="12">
        <f t="shared" si="1"/>
        <v>821.43</v>
      </c>
    </row>
    <row r="60" spans="1:8" x14ac:dyDescent="0.25">
      <c r="A60" s="7" t="s">
        <v>55</v>
      </c>
      <c r="C60" s="30"/>
      <c r="E60" s="30">
        <f>+E8-E59</f>
        <v>498.57000000000016</v>
      </c>
      <c r="G60" s="12">
        <f>+G8-G59</f>
        <v>0</v>
      </c>
      <c r="H60" s="12">
        <f t="shared" si="1"/>
        <v>498.57</v>
      </c>
    </row>
    <row r="61" spans="1:8" x14ac:dyDescent="0.25">
      <c r="A61" t="s">
        <v>120</v>
      </c>
      <c r="C61" s="30"/>
      <c r="E61" s="30"/>
    </row>
    <row r="62" spans="1:8" x14ac:dyDescent="0.25">
      <c r="A62" t="s">
        <v>427</v>
      </c>
      <c r="C62" s="30"/>
      <c r="E62" s="30"/>
    </row>
    <row r="63" spans="1:8" x14ac:dyDescent="0.25">
      <c r="C63" s="30"/>
      <c r="E63" s="30"/>
    </row>
    <row r="64" spans="1:8" x14ac:dyDescent="0.25">
      <c r="A64" s="7" t="s">
        <v>121</v>
      </c>
      <c r="C64" s="30"/>
      <c r="E64" s="30"/>
    </row>
    <row r="65" spans="1:5" x14ac:dyDescent="0.25">
      <c r="A65" s="7" t="s">
        <v>122</v>
      </c>
      <c r="C65" s="30"/>
      <c r="E65" s="30"/>
    </row>
    <row r="99" spans="1:5" x14ac:dyDescent="0.25">
      <c r="A99" s="7" t="s">
        <v>50</v>
      </c>
      <c r="E99" s="34">
        <f>VLOOKUP(A99,$A$1:$H$98,5,FALSE)</f>
        <v>757.3599999999999</v>
      </c>
    </row>
    <row r="100" spans="1:5" x14ac:dyDescent="0.25">
      <c r="A100" s="7" t="s">
        <v>295</v>
      </c>
      <c r="E100" s="34">
        <f>VLOOKUP(A100,$A$1:$H$98,5,FALSE)</f>
        <v>64.069999999999993</v>
      </c>
    </row>
    <row r="101" spans="1:5" x14ac:dyDescent="0.25">
      <c r="A101" s="7" t="s">
        <v>296</v>
      </c>
      <c r="E101" s="34">
        <f t="shared" ref="E101" si="2">VLOOKUP(A101,$A$1:$H$98,5,FALSE)</f>
        <v>821.42999999999984</v>
      </c>
    </row>
    <row r="102" spans="1:5" x14ac:dyDescent="0.25">
      <c r="A102" s="4" t="s">
        <v>55</v>
      </c>
      <c r="B102" s="1"/>
      <c r="C102" s="1"/>
      <c r="D102" s="1"/>
      <c r="E102" s="41">
        <f>VLOOKUP(A102,$A$1:$H$98,5,FALSE)</f>
        <v>498.57000000000016</v>
      </c>
    </row>
    <row r="104" spans="1:5" x14ac:dyDescent="0.25">
      <c r="A104" s="39" t="s">
        <v>257</v>
      </c>
      <c r="B104" s="40"/>
      <c r="C104" s="40"/>
      <c r="D104" s="39" t="s">
        <v>258</v>
      </c>
    </row>
    <row r="105" spans="1:5" x14ac:dyDescent="0.25">
      <c r="B105" s="34">
        <f>E102</f>
        <v>498.57000000000016</v>
      </c>
      <c r="E105" s="34">
        <f>E102</f>
        <v>498.57000000000016</v>
      </c>
    </row>
    <row r="106" spans="1:5" x14ac:dyDescent="0.25">
      <c r="A106">
        <f>A107-Calculator!$B$15</f>
        <v>205</v>
      </c>
      <c r="B106">
        <f t="dataTable" ref="B106:B112" dt2D="0" dtr="0" r1="D7"/>
        <v>412.02000000000021</v>
      </c>
      <c r="D106">
        <f>D107-Calculator!$B$27</f>
        <v>45</v>
      </c>
      <c r="E106">
        <f t="dataTable" ref="E106:E112" dt2D="0" dtr="0" r1="D7" ca="1"/>
        <v>-511.17999999999984</v>
      </c>
    </row>
    <row r="107" spans="1:5" x14ac:dyDescent="0.25">
      <c r="A107">
        <f>A108-Calculator!$B$15</f>
        <v>210</v>
      </c>
      <c r="B107">
        <v>440.87000000000012</v>
      </c>
      <c r="D107">
        <f>D108-Calculator!$B$27</f>
        <v>50</v>
      </c>
      <c r="E107">
        <v>-482.32999999999993</v>
      </c>
    </row>
    <row r="108" spans="1:5" x14ac:dyDescent="0.25">
      <c r="A108">
        <f>A109-Calculator!$B$15</f>
        <v>215</v>
      </c>
      <c r="B108">
        <v>469.72</v>
      </c>
      <c r="D108">
        <f>D109-Calculator!$B$27</f>
        <v>55</v>
      </c>
      <c r="E108">
        <v>-453.47999999999979</v>
      </c>
    </row>
    <row r="109" spans="1:5" x14ac:dyDescent="0.25">
      <c r="A109">
        <f>Calculator!B10</f>
        <v>220</v>
      </c>
      <c r="B109">
        <v>498.57000000000016</v>
      </c>
      <c r="D109">
        <f>Calculator!B22</f>
        <v>60</v>
      </c>
      <c r="E109">
        <v>-424.62999999999988</v>
      </c>
    </row>
    <row r="110" spans="1:5" x14ac:dyDescent="0.25">
      <c r="A110">
        <f>A109+Calculator!$B$15</f>
        <v>225</v>
      </c>
      <c r="B110">
        <v>527.42000000000007</v>
      </c>
      <c r="D110">
        <f>D109+Calculator!$B$27</f>
        <v>65</v>
      </c>
      <c r="E110">
        <v>-395.78</v>
      </c>
    </row>
    <row r="111" spans="1:5" x14ac:dyDescent="0.25">
      <c r="A111">
        <f>A110+Calculator!$B$15</f>
        <v>230</v>
      </c>
      <c r="B111">
        <v>556.27000000000021</v>
      </c>
      <c r="D111">
        <f>D110+Calculator!$B$27</f>
        <v>70</v>
      </c>
      <c r="E111">
        <v>-366.92999999999984</v>
      </c>
    </row>
    <row r="112" spans="1:5" x14ac:dyDescent="0.25">
      <c r="A112">
        <f>A111+Calculator!$B$15</f>
        <v>235</v>
      </c>
      <c r="B112">
        <v>585.12000000000012</v>
      </c>
      <c r="D112">
        <f>D111+Calculator!$B$27</f>
        <v>75</v>
      </c>
      <c r="E112">
        <v>-338.07999999999993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48D8E-4849-4958-ABEC-A092112B6E10}">
  <dimension ref="A1:H112"/>
  <sheetViews>
    <sheetView topLeftCell="A19" workbookViewId="0">
      <selection activeCell="D30" sqref="D30"/>
    </sheetView>
  </sheetViews>
  <sheetFormatPr defaultRowHeight="15" x14ac:dyDescent="0.25"/>
  <cols>
    <col min="1" max="1" width="31.85546875" customWidth="1"/>
    <col min="5" max="5" width="14.5703125" bestFit="1" customWidth="1"/>
    <col min="8" max="8" width="10.5703125" bestFit="1" customWidth="1"/>
  </cols>
  <sheetData>
    <row r="1" spans="1:8" x14ac:dyDescent="0.25">
      <c r="A1" s="59" t="s">
        <v>224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396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428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56</v>
      </c>
      <c r="B7" s="9" t="s">
        <v>124</v>
      </c>
      <c r="C7" s="49">
        <f>IF(Calculator!B7="Corn",Calculator!B13,IF(Calculator!B19="Corn",Calculator!B25,5.17))</f>
        <v>6</v>
      </c>
      <c r="D7" s="50">
        <f>IF(Calculator!B7="Corn",Calculator!B10,IF(Calculator!B19="Corn",Calculator!B22,220))</f>
        <v>220</v>
      </c>
      <c r="E7" s="28">
        <f>ROUND(C7*D7,2)</f>
        <v>1320</v>
      </c>
      <c r="F7" s="11">
        <v>0</v>
      </c>
      <c r="G7" s="28">
        <f>ROUND(E7*F7,2)</f>
        <v>0</v>
      </c>
      <c r="H7" s="28">
        <f>ROUND(E7-G7,2)</f>
        <v>1320</v>
      </c>
    </row>
    <row r="8" spans="1:8" x14ac:dyDescent="0.25">
      <c r="A8" s="7" t="s">
        <v>11</v>
      </c>
      <c r="C8" s="30"/>
      <c r="E8" s="30">
        <f>SUM(E7:E7)</f>
        <v>1320</v>
      </c>
      <c r="G8" s="12">
        <f>SUM(G7:G7)</f>
        <v>0</v>
      </c>
      <c r="H8" s="12">
        <f>ROUND(E8-G8,2)</f>
        <v>1320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1</v>
      </c>
      <c r="E12" s="30">
        <f>ROUND(C12*D12,2)</f>
        <v>7.6</v>
      </c>
      <c r="F12" s="16">
        <v>0</v>
      </c>
      <c r="G12" s="30">
        <f>ROUND(E12*F12,2)</f>
        <v>0</v>
      </c>
      <c r="H12" s="30">
        <f>ROUND(E12-G12,2)</f>
        <v>7.6</v>
      </c>
    </row>
    <row r="13" spans="1:8" x14ac:dyDescent="0.25">
      <c r="A13" s="14" t="s">
        <v>57</v>
      </c>
      <c r="B13" s="14" t="s">
        <v>16</v>
      </c>
      <c r="C13" s="15">
        <v>6.4</v>
      </c>
      <c r="D13" s="14">
        <v>1</v>
      </c>
      <c r="E13" s="30">
        <f>ROUND(C13*D13,2)</f>
        <v>6.4</v>
      </c>
      <c r="F13" s="16">
        <v>0</v>
      </c>
      <c r="G13" s="30">
        <f>ROUND(E13*F13,2)</f>
        <v>0</v>
      </c>
      <c r="H13" s="30">
        <f>ROUND(E13-G13,2)</f>
        <v>6.4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154</v>
      </c>
      <c r="B15" s="14" t="s">
        <v>21</v>
      </c>
      <c r="C15" s="15">
        <v>55.4</v>
      </c>
      <c r="D15" s="14">
        <v>1.63</v>
      </c>
      <c r="E15" s="30">
        <f>ROUND(C15*D15,2)</f>
        <v>90.3</v>
      </c>
      <c r="F15" s="16">
        <v>0</v>
      </c>
      <c r="G15" s="30">
        <f>ROUND(E15*F15,2)</f>
        <v>0</v>
      </c>
      <c r="H15" s="30">
        <f>ROUND(E15-G15,2)</f>
        <v>90.3</v>
      </c>
    </row>
    <row r="16" spans="1:8" x14ac:dyDescent="0.25">
      <c r="A16" s="14" t="s">
        <v>22</v>
      </c>
      <c r="B16" s="14" t="s">
        <v>21</v>
      </c>
      <c r="C16" s="15">
        <v>46.6</v>
      </c>
      <c r="D16" s="14">
        <v>1.25</v>
      </c>
      <c r="E16" s="30">
        <f>ROUND(C16*D16,2)</f>
        <v>58.25</v>
      </c>
      <c r="F16" s="16">
        <v>0</v>
      </c>
      <c r="G16" s="30">
        <f>ROUND(E16*F16,2)</f>
        <v>0</v>
      </c>
      <c r="H16" s="30">
        <f>ROUND(E16-G16,2)</f>
        <v>58.25</v>
      </c>
    </row>
    <row r="17" spans="1:8" x14ac:dyDescent="0.25">
      <c r="A17" s="14" t="s">
        <v>148</v>
      </c>
      <c r="B17" s="14" t="s">
        <v>19</v>
      </c>
      <c r="C17" s="15">
        <v>5.36</v>
      </c>
      <c r="D17" s="14">
        <v>5</v>
      </c>
      <c r="E17" s="30">
        <f>ROUND(C17*D17,2)</f>
        <v>26.8</v>
      </c>
      <c r="F17" s="16">
        <v>0</v>
      </c>
      <c r="G17" s="30">
        <f>ROUND(E17*F17,2)</f>
        <v>0</v>
      </c>
      <c r="H17" s="30">
        <f>ROUND(E17-G17,2)</f>
        <v>26.8</v>
      </c>
    </row>
    <row r="18" spans="1:8" x14ac:dyDescent="0.25">
      <c r="A18" s="14" t="s">
        <v>103</v>
      </c>
      <c r="B18" s="14" t="s">
        <v>19</v>
      </c>
      <c r="C18" s="15">
        <v>4.3</v>
      </c>
      <c r="D18" s="14">
        <v>43.834800000000001</v>
      </c>
      <c r="E18" s="30">
        <f>ROUND(C18*D18,2)</f>
        <v>188.49</v>
      </c>
      <c r="F18" s="16">
        <v>0</v>
      </c>
      <c r="G18" s="30">
        <f>ROUND(E18*F18,2)</f>
        <v>0</v>
      </c>
      <c r="H18" s="30">
        <f>ROUND(E18-G18,2)</f>
        <v>188.49</v>
      </c>
    </row>
    <row r="19" spans="1:8" x14ac:dyDescent="0.25">
      <c r="A19" s="13" t="s">
        <v>24</v>
      </c>
      <c r="C19" s="30"/>
      <c r="E19" s="30"/>
    </row>
    <row r="20" spans="1:8" x14ac:dyDescent="0.25">
      <c r="A20" s="14" t="s">
        <v>25</v>
      </c>
      <c r="B20" s="14" t="s">
        <v>18</v>
      </c>
      <c r="C20" s="15">
        <v>0.34</v>
      </c>
      <c r="D20" s="14">
        <v>32</v>
      </c>
      <c r="E20" s="30">
        <f>ROUND(C20*D20,2)</f>
        <v>10.88</v>
      </c>
      <c r="F20" s="16">
        <v>0</v>
      </c>
      <c r="G20" s="30">
        <f>ROUND(E20*F20,2)</f>
        <v>0</v>
      </c>
      <c r="H20" s="30">
        <f>ROUND(E20-G20,2)</f>
        <v>10.88</v>
      </c>
    </row>
    <row r="21" spans="1:8" x14ac:dyDescent="0.25">
      <c r="A21" s="14" t="s">
        <v>59</v>
      </c>
      <c r="B21" s="14" t="s">
        <v>26</v>
      </c>
      <c r="C21" s="15">
        <v>14.3</v>
      </c>
      <c r="D21" s="14">
        <v>0.5</v>
      </c>
      <c r="E21" s="30">
        <f>ROUND(C21*D21,2)</f>
        <v>7.15</v>
      </c>
      <c r="F21" s="16">
        <v>0</v>
      </c>
      <c r="G21" s="30">
        <f>ROUND(E21*F21,2)</f>
        <v>0</v>
      </c>
      <c r="H21" s="30">
        <f>ROUND(E21-G21,2)</f>
        <v>7.15</v>
      </c>
    </row>
    <row r="22" spans="1:8" x14ac:dyDescent="0.25">
      <c r="A22" s="14" t="s">
        <v>104</v>
      </c>
      <c r="B22" s="14" t="s">
        <v>26</v>
      </c>
      <c r="C22" s="15">
        <v>13.86</v>
      </c>
      <c r="D22" s="14">
        <v>1</v>
      </c>
      <c r="E22" s="30">
        <f>ROUND(C22*D22,2)</f>
        <v>13.86</v>
      </c>
      <c r="F22" s="16">
        <v>0</v>
      </c>
      <c r="G22" s="30">
        <f>ROUND(E22*F22,2)</f>
        <v>0</v>
      </c>
      <c r="H22" s="30">
        <f>ROUND(E22-G22,2)</f>
        <v>13.86</v>
      </c>
    </row>
    <row r="23" spans="1:8" x14ac:dyDescent="0.25">
      <c r="A23" s="14" t="s">
        <v>127</v>
      </c>
      <c r="B23" s="14" t="s">
        <v>26</v>
      </c>
      <c r="C23" s="15">
        <v>3</v>
      </c>
      <c r="D23" s="14">
        <v>4</v>
      </c>
      <c r="E23" s="30">
        <f>ROUND(C23*D23,2)</f>
        <v>12</v>
      </c>
      <c r="F23" s="16">
        <v>0</v>
      </c>
      <c r="G23" s="30">
        <f>ROUND(E23*F23,2)</f>
        <v>0</v>
      </c>
      <c r="H23" s="30">
        <f>ROUND(E23-G23,2)</f>
        <v>12</v>
      </c>
    </row>
    <row r="24" spans="1:8" x14ac:dyDescent="0.25">
      <c r="A24" s="14" t="s">
        <v>128</v>
      </c>
      <c r="B24" s="14" t="s">
        <v>26</v>
      </c>
      <c r="C24" s="15">
        <v>10.5</v>
      </c>
      <c r="D24" s="14">
        <v>3.6</v>
      </c>
      <c r="E24" s="30">
        <f>ROUND(C24*D24,2)</f>
        <v>37.799999999999997</v>
      </c>
      <c r="F24" s="16">
        <v>0</v>
      </c>
      <c r="G24" s="30">
        <f>ROUND(E24*F24,2)</f>
        <v>0</v>
      </c>
      <c r="H24" s="30">
        <f>ROUND(E24-G24,2)</f>
        <v>37.799999999999997</v>
      </c>
    </row>
    <row r="25" spans="1:8" x14ac:dyDescent="0.25">
      <c r="A25" s="13" t="s">
        <v>27</v>
      </c>
      <c r="C25" s="30"/>
      <c r="E25" s="30"/>
    </row>
    <row r="26" spans="1:8" x14ac:dyDescent="0.25">
      <c r="A26" s="14" t="s">
        <v>110</v>
      </c>
      <c r="B26" s="14" t="s">
        <v>18</v>
      </c>
      <c r="C26" s="15">
        <v>1.1299999999999999</v>
      </c>
      <c r="D26" s="14">
        <v>6.4020000000000001</v>
      </c>
      <c r="E26" s="30">
        <f>ROUND(C26*D26,2)</f>
        <v>7.23</v>
      </c>
      <c r="F26" s="16">
        <v>0</v>
      </c>
      <c r="G26" s="30">
        <f>ROUND(E26*F26,2)</f>
        <v>0</v>
      </c>
      <c r="H26" s="30">
        <f>ROUND(E26-G26,2)</f>
        <v>7.23</v>
      </c>
    </row>
    <row r="27" spans="1:8" x14ac:dyDescent="0.25">
      <c r="A27" s="13" t="s">
        <v>33</v>
      </c>
      <c r="C27" s="30"/>
      <c r="E27" s="30"/>
    </row>
    <row r="28" spans="1:8" x14ac:dyDescent="0.25">
      <c r="A28" s="14" t="s">
        <v>150</v>
      </c>
      <c r="B28" s="14" t="s">
        <v>60</v>
      </c>
      <c r="C28" s="15">
        <v>3.75</v>
      </c>
      <c r="D28" s="14">
        <v>28</v>
      </c>
      <c r="E28" s="30">
        <f>ROUND(C28*D28,2)</f>
        <v>105</v>
      </c>
      <c r="F28" s="16">
        <v>0</v>
      </c>
      <c r="G28" s="30">
        <f>ROUND(E28*F28,2)</f>
        <v>0</v>
      </c>
      <c r="H28" s="30">
        <f>ROUND(E28-G28,2)</f>
        <v>105</v>
      </c>
    </row>
    <row r="29" spans="1:8" x14ac:dyDescent="0.25">
      <c r="A29" s="13" t="s">
        <v>131</v>
      </c>
      <c r="C29" s="30"/>
      <c r="E29" s="30"/>
    </row>
    <row r="30" spans="1:8" x14ac:dyDescent="0.25">
      <c r="A30" s="14" t="s">
        <v>132</v>
      </c>
      <c r="B30" s="14" t="s">
        <v>124</v>
      </c>
      <c r="C30" s="15">
        <v>0.23</v>
      </c>
      <c r="D30" s="14">
        <f>D7</f>
        <v>220</v>
      </c>
      <c r="E30" s="30">
        <f>ROUND(C30*D30,2)</f>
        <v>50.6</v>
      </c>
      <c r="F30" s="16">
        <v>0</v>
      </c>
      <c r="G30" s="30">
        <f>ROUND(E30*F30,2)</f>
        <v>0</v>
      </c>
      <c r="H30" s="30">
        <f>ROUND(E30-G30,2)</f>
        <v>50.6</v>
      </c>
    </row>
    <row r="31" spans="1:8" x14ac:dyDescent="0.25">
      <c r="A31" s="13" t="s">
        <v>34</v>
      </c>
      <c r="C31" s="30"/>
      <c r="E31" s="30"/>
    </row>
    <row r="32" spans="1:8" x14ac:dyDescent="0.25">
      <c r="A32" s="14" t="s">
        <v>35</v>
      </c>
      <c r="B32" s="14" t="s">
        <v>36</v>
      </c>
      <c r="C32" s="15">
        <v>58</v>
      </c>
      <c r="D32" s="14">
        <v>0.66600000000000004</v>
      </c>
      <c r="E32" s="30">
        <f>ROUND(C32*D32,2)</f>
        <v>38.630000000000003</v>
      </c>
      <c r="F32" s="16">
        <v>0</v>
      </c>
      <c r="G32" s="30">
        <f>ROUND(E32*F32,2)</f>
        <v>0</v>
      </c>
      <c r="H32" s="30">
        <f>ROUND(E32-G32,2)</f>
        <v>38.630000000000003</v>
      </c>
    </row>
    <row r="33" spans="1:8" x14ac:dyDescent="0.25">
      <c r="A33" s="13" t="s">
        <v>116</v>
      </c>
      <c r="C33" s="30"/>
      <c r="E33" s="30"/>
    </row>
    <row r="34" spans="1:8" x14ac:dyDescent="0.25">
      <c r="A34" s="14" t="s">
        <v>133</v>
      </c>
      <c r="B34" s="14" t="s">
        <v>48</v>
      </c>
      <c r="C34" s="15">
        <v>6</v>
      </c>
      <c r="D34" s="14">
        <v>1</v>
      </c>
      <c r="E34" s="30">
        <f>ROUND(C34*D34,2)</f>
        <v>6</v>
      </c>
      <c r="F34" s="16">
        <v>0</v>
      </c>
      <c r="G34" s="30">
        <f>ROUND(E34*F34,2)</f>
        <v>0</v>
      </c>
      <c r="H34" s="30">
        <f>ROUND(E34-G34,2)</f>
        <v>6</v>
      </c>
    </row>
    <row r="35" spans="1:8" x14ac:dyDescent="0.25">
      <c r="A35" s="13" t="s">
        <v>118</v>
      </c>
      <c r="C35" s="30"/>
      <c r="E35" s="30"/>
    </row>
    <row r="36" spans="1:8" x14ac:dyDescent="0.25">
      <c r="A36" s="14" t="s">
        <v>119</v>
      </c>
      <c r="B36" s="14" t="s">
        <v>48</v>
      </c>
      <c r="C36" s="15">
        <v>10</v>
      </c>
      <c r="D36" s="14">
        <v>0.33300000000000002</v>
      </c>
      <c r="E36" s="30">
        <f>ROUND(C36*D36,2)</f>
        <v>3.33</v>
      </c>
      <c r="F36" s="16">
        <v>0</v>
      </c>
      <c r="G36" s="30">
        <f>ROUND(E36*F36,2)</f>
        <v>0</v>
      </c>
      <c r="H36" s="30">
        <f>ROUND(E36-G36,2)</f>
        <v>3.33</v>
      </c>
    </row>
    <row r="37" spans="1:8" x14ac:dyDescent="0.25">
      <c r="A37" s="13" t="s">
        <v>37</v>
      </c>
      <c r="C37" s="30"/>
      <c r="E37" s="30"/>
    </row>
    <row r="38" spans="1:8" x14ac:dyDescent="0.25">
      <c r="A38" s="14" t="s">
        <v>38</v>
      </c>
      <c r="B38" s="14" t="s">
        <v>39</v>
      </c>
      <c r="C38" s="15">
        <v>16.54</v>
      </c>
      <c r="D38" s="14">
        <v>0.36170000000000002</v>
      </c>
      <c r="E38" s="30">
        <f>ROUND(C38*D38,2)</f>
        <v>5.98</v>
      </c>
      <c r="F38" s="16">
        <v>0</v>
      </c>
      <c r="G38" s="30">
        <f>ROUND(E38*F38,2)</f>
        <v>0</v>
      </c>
      <c r="H38" s="30">
        <f>ROUND(E38-G38,2)</f>
        <v>5.98</v>
      </c>
    </row>
    <row r="39" spans="1:8" x14ac:dyDescent="0.25">
      <c r="A39" s="14" t="s">
        <v>134</v>
      </c>
      <c r="B39" s="14" t="s">
        <v>39</v>
      </c>
      <c r="C39" s="15">
        <v>16.54</v>
      </c>
      <c r="D39" s="14">
        <v>0.12770000000000001</v>
      </c>
      <c r="E39" s="30">
        <f>ROUND(C39*D39,2)</f>
        <v>2.11</v>
      </c>
      <c r="F39" s="16">
        <v>0</v>
      </c>
      <c r="G39" s="30">
        <f>ROUND(E39*F39,2)</f>
        <v>0</v>
      </c>
      <c r="H39" s="30">
        <f>ROUND(E39-G39,2)</f>
        <v>2.11</v>
      </c>
    </row>
    <row r="40" spans="1:8" x14ac:dyDescent="0.25">
      <c r="A40" s="13" t="s">
        <v>40</v>
      </c>
      <c r="C40" s="30"/>
      <c r="E40" s="30"/>
    </row>
    <row r="41" spans="1:8" x14ac:dyDescent="0.25">
      <c r="A41" s="14" t="s">
        <v>41</v>
      </c>
      <c r="B41" s="14" t="s">
        <v>39</v>
      </c>
      <c r="C41" s="15">
        <v>9.06</v>
      </c>
      <c r="D41" s="14">
        <v>0.20369999999999999</v>
      </c>
      <c r="E41" s="30">
        <f>ROUND(C41*D41,2)</f>
        <v>1.85</v>
      </c>
      <c r="F41" s="16">
        <v>0</v>
      </c>
      <c r="G41" s="30">
        <f>ROUND(E41*F41,2)</f>
        <v>0</v>
      </c>
      <c r="H41" s="30">
        <f>ROUND(E41-G41,2)</f>
        <v>1.85</v>
      </c>
    </row>
    <row r="42" spans="1:8" x14ac:dyDescent="0.25">
      <c r="A42" s="13" t="s">
        <v>43</v>
      </c>
      <c r="C42" s="30"/>
      <c r="E42" s="30"/>
    </row>
    <row r="43" spans="1:8" x14ac:dyDescent="0.25">
      <c r="A43" s="14" t="s">
        <v>42</v>
      </c>
      <c r="B43" s="14" t="s">
        <v>39</v>
      </c>
      <c r="C43" s="15">
        <v>9.06</v>
      </c>
      <c r="D43" s="14">
        <v>0.1832</v>
      </c>
      <c r="E43" s="30">
        <f>ROUND(C43*D43,2)</f>
        <v>1.66</v>
      </c>
      <c r="F43" s="16">
        <v>0</v>
      </c>
      <c r="G43" s="30">
        <f>ROUND(E43*F43,2)</f>
        <v>0</v>
      </c>
      <c r="H43" s="30">
        <f>ROUND(E43-G43,2)</f>
        <v>1.66</v>
      </c>
    </row>
    <row r="44" spans="1:8" x14ac:dyDescent="0.25">
      <c r="A44" s="14" t="s">
        <v>44</v>
      </c>
      <c r="B44" s="14" t="s">
        <v>39</v>
      </c>
      <c r="C44" s="15">
        <v>16.55</v>
      </c>
      <c r="D44" s="14">
        <v>0.44040000000000001</v>
      </c>
      <c r="E44" s="30">
        <f>ROUND(C44*D44,2)</f>
        <v>7.29</v>
      </c>
      <c r="F44" s="16">
        <v>0</v>
      </c>
      <c r="G44" s="30">
        <f>ROUND(E44*F44,2)</f>
        <v>0</v>
      </c>
      <c r="H44" s="30">
        <f>ROUND(E44-G44,2)</f>
        <v>7.29</v>
      </c>
    </row>
    <row r="45" spans="1:8" x14ac:dyDescent="0.25">
      <c r="A45" s="13" t="s">
        <v>45</v>
      </c>
      <c r="C45" s="30"/>
      <c r="E45" s="30"/>
    </row>
    <row r="46" spans="1:8" x14ac:dyDescent="0.25">
      <c r="A46" s="14" t="s">
        <v>38</v>
      </c>
      <c r="B46" s="14" t="s">
        <v>19</v>
      </c>
      <c r="C46" s="15">
        <v>4.4800000000000004</v>
      </c>
      <c r="D46" s="14">
        <v>4.1883999999999997</v>
      </c>
      <c r="E46" s="30">
        <f>ROUND(C46*D46,2)</f>
        <v>18.760000000000002</v>
      </c>
      <c r="F46" s="16">
        <v>0</v>
      </c>
      <c r="G46" s="30">
        <f>ROUND(E46*F46,2)</f>
        <v>0</v>
      </c>
      <c r="H46" s="30">
        <f>ROUND(E46-G46,2)</f>
        <v>18.760000000000002</v>
      </c>
    </row>
    <row r="47" spans="1:8" x14ac:dyDescent="0.25">
      <c r="A47" s="14" t="s">
        <v>134</v>
      </c>
      <c r="B47" s="14" t="s">
        <v>19</v>
      </c>
      <c r="C47" s="15">
        <v>4.4800000000000004</v>
      </c>
      <c r="D47" s="14">
        <v>1.742</v>
      </c>
      <c r="E47" s="30">
        <f>ROUND(C47*D47,2)</f>
        <v>7.8</v>
      </c>
      <c r="F47" s="16">
        <v>0</v>
      </c>
      <c r="G47" s="30">
        <f>ROUND(E47*F47,2)</f>
        <v>0</v>
      </c>
      <c r="H47" s="30">
        <f>ROUND(E47-G47,2)</f>
        <v>7.8</v>
      </c>
    </row>
    <row r="48" spans="1:8" x14ac:dyDescent="0.25">
      <c r="A48" s="14" t="s">
        <v>159</v>
      </c>
      <c r="B48" s="14" t="s">
        <v>19</v>
      </c>
      <c r="C48" s="15">
        <v>4.4800000000000004</v>
      </c>
      <c r="D48" s="14">
        <v>11.2011</v>
      </c>
      <c r="E48" s="30">
        <f>ROUND(C48*D48,2)</f>
        <v>50.18</v>
      </c>
      <c r="F48" s="16">
        <v>0</v>
      </c>
      <c r="G48" s="30">
        <f>ROUND(E48*F48,2)</f>
        <v>0</v>
      </c>
      <c r="H48" s="30">
        <f>ROUND(E48-G48,2)</f>
        <v>50.18</v>
      </c>
    </row>
    <row r="49" spans="1:8" x14ac:dyDescent="0.25">
      <c r="A49" s="13" t="s">
        <v>47</v>
      </c>
      <c r="C49" s="30"/>
      <c r="E49" s="30"/>
    </row>
    <row r="50" spans="1:8" x14ac:dyDescent="0.25">
      <c r="A50" s="14" t="s">
        <v>42</v>
      </c>
      <c r="B50" s="14" t="s">
        <v>48</v>
      </c>
      <c r="C50" s="15">
        <v>9.81</v>
      </c>
      <c r="D50" s="14">
        <v>1</v>
      </c>
      <c r="E50" s="30">
        <f>ROUND(C50*D50,2)</f>
        <v>9.81</v>
      </c>
      <c r="F50" s="16">
        <v>0</v>
      </c>
      <c r="G50" s="30">
        <f>ROUND(E50*F50,2)</f>
        <v>0</v>
      </c>
      <c r="H50" s="30">
        <f t="shared" ref="H50:H56" si="0">ROUND(E50-G50,2)</f>
        <v>9.81</v>
      </c>
    </row>
    <row r="51" spans="1:8" x14ac:dyDescent="0.25">
      <c r="A51" s="14" t="s">
        <v>38</v>
      </c>
      <c r="B51" s="14" t="s">
        <v>48</v>
      </c>
      <c r="C51" s="15">
        <v>3.12</v>
      </c>
      <c r="D51" s="14">
        <v>1</v>
      </c>
      <c r="E51" s="30">
        <f>ROUND(C51*D51,2)</f>
        <v>3.12</v>
      </c>
      <c r="F51" s="16">
        <v>0</v>
      </c>
      <c r="G51" s="30">
        <f>ROUND(E51*F51,2)</f>
        <v>0</v>
      </c>
      <c r="H51" s="30">
        <f t="shared" si="0"/>
        <v>3.12</v>
      </c>
    </row>
    <row r="52" spans="1:8" x14ac:dyDescent="0.25">
      <c r="A52" s="14" t="s">
        <v>134</v>
      </c>
      <c r="B52" s="14" t="s">
        <v>48</v>
      </c>
      <c r="C52" s="15">
        <v>6.16</v>
      </c>
      <c r="D52" s="14">
        <v>1</v>
      </c>
      <c r="E52" s="30">
        <f>ROUND(C52*D52,2)</f>
        <v>6.16</v>
      </c>
      <c r="F52" s="16">
        <v>0</v>
      </c>
      <c r="G52" s="30">
        <f>ROUND(E52*F52,2)</f>
        <v>0</v>
      </c>
      <c r="H52" s="30">
        <f t="shared" si="0"/>
        <v>6.16</v>
      </c>
    </row>
    <row r="53" spans="1:8" x14ac:dyDescent="0.25">
      <c r="A53" s="14" t="s">
        <v>159</v>
      </c>
      <c r="B53" s="14" t="s">
        <v>48</v>
      </c>
      <c r="C53" s="15">
        <v>21.95</v>
      </c>
      <c r="D53" s="14">
        <v>1</v>
      </c>
      <c r="E53" s="30">
        <f>ROUND(C53*D53,2)</f>
        <v>21.95</v>
      </c>
      <c r="F53" s="16">
        <v>0</v>
      </c>
      <c r="G53" s="30">
        <f>ROUND(E53*F53,2)</f>
        <v>0</v>
      </c>
      <c r="H53" s="30">
        <f t="shared" si="0"/>
        <v>21.95</v>
      </c>
    </row>
    <row r="54" spans="1:8" x14ac:dyDescent="0.25">
      <c r="A54" s="9" t="s">
        <v>49</v>
      </c>
      <c r="B54" s="9" t="s">
        <v>48</v>
      </c>
      <c r="C54" s="10">
        <v>26.07</v>
      </c>
      <c r="D54" s="9">
        <v>1</v>
      </c>
      <c r="E54" s="28">
        <f>ROUND(C54*D54,2)</f>
        <v>26.07</v>
      </c>
      <c r="F54" s="11">
        <v>0</v>
      </c>
      <c r="G54" s="28">
        <f>ROUND(E54*F54,2)</f>
        <v>0</v>
      </c>
      <c r="H54" s="28">
        <f t="shared" si="0"/>
        <v>26.07</v>
      </c>
    </row>
    <row r="55" spans="1:8" x14ac:dyDescent="0.25">
      <c r="A55" s="7" t="s">
        <v>50</v>
      </c>
      <c r="C55" s="30"/>
      <c r="E55" s="30">
        <f>SUM(E12:E54)</f>
        <v>833.06</v>
      </c>
      <c r="G55" s="12">
        <f>SUM(G12:G54)</f>
        <v>0</v>
      </c>
      <c r="H55" s="12">
        <f t="shared" si="0"/>
        <v>833.06</v>
      </c>
    </row>
    <row r="56" spans="1:8" x14ac:dyDescent="0.25">
      <c r="A56" s="7" t="s">
        <v>51</v>
      </c>
      <c r="C56" s="30"/>
      <c r="E56" s="30">
        <f>+E8-E55</f>
        <v>486.94000000000005</v>
      </c>
      <c r="G56" s="12">
        <f>+G8-G55</f>
        <v>0</v>
      </c>
      <c r="H56" s="12">
        <f t="shared" si="0"/>
        <v>486.94</v>
      </c>
    </row>
    <row r="57" spans="1:8" x14ac:dyDescent="0.25">
      <c r="A57" t="s">
        <v>12</v>
      </c>
      <c r="C57" s="30"/>
      <c r="E57" s="30"/>
    </row>
    <row r="58" spans="1:8" x14ac:dyDescent="0.25">
      <c r="A58" s="7" t="s">
        <v>52</v>
      </c>
      <c r="C58" s="30"/>
      <c r="E58" s="30"/>
    </row>
    <row r="59" spans="1:8" x14ac:dyDescent="0.25">
      <c r="A59" s="14" t="s">
        <v>42</v>
      </c>
      <c r="B59" s="14" t="s">
        <v>48</v>
      </c>
      <c r="C59" s="15">
        <v>14.92</v>
      </c>
      <c r="D59" s="14">
        <v>1</v>
      </c>
      <c r="E59" s="30">
        <f>ROUND(C59*D59,2)</f>
        <v>14.92</v>
      </c>
      <c r="F59" s="16">
        <v>0</v>
      </c>
      <c r="G59" s="30">
        <f>ROUND(E59*F59,2)</f>
        <v>0</v>
      </c>
      <c r="H59" s="30">
        <f t="shared" ref="H59:H65" si="1">ROUND(E59-G59,2)</f>
        <v>14.92</v>
      </c>
    </row>
    <row r="60" spans="1:8" x14ac:dyDescent="0.25">
      <c r="A60" s="14" t="s">
        <v>38</v>
      </c>
      <c r="B60" s="14" t="s">
        <v>48</v>
      </c>
      <c r="C60" s="15">
        <v>22.05</v>
      </c>
      <c r="D60" s="14">
        <v>1</v>
      </c>
      <c r="E60" s="30">
        <f>ROUND(C60*D60,2)</f>
        <v>22.05</v>
      </c>
      <c r="F60" s="16">
        <v>0</v>
      </c>
      <c r="G60" s="30">
        <f>ROUND(E60*F60,2)</f>
        <v>0</v>
      </c>
      <c r="H60" s="30">
        <f t="shared" si="1"/>
        <v>22.05</v>
      </c>
    </row>
    <row r="61" spans="1:8" x14ac:dyDescent="0.25">
      <c r="A61" s="14" t="s">
        <v>134</v>
      </c>
      <c r="B61" s="14" t="s">
        <v>48</v>
      </c>
      <c r="C61" s="15">
        <v>27.1</v>
      </c>
      <c r="D61" s="14">
        <v>1</v>
      </c>
      <c r="E61" s="30">
        <f>ROUND(C61*D61,2)</f>
        <v>27.1</v>
      </c>
      <c r="F61" s="16">
        <v>0</v>
      </c>
      <c r="G61" s="30">
        <f>ROUND(E61*F61,2)</f>
        <v>0</v>
      </c>
      <c r="H61" s="30">
        <f t="shared" si="1"/>
        <v>27.1</v>
      </c>
    </row>
    <row r="62" spans="1:8" x14ac:dyDescent="0.25">
      <c r="A62" s="9" t="s">
        <v>159</v>
      </c>
      <c r="B62" s="9" t="s">
        <v>48</v>
      </c>
      <c r="C62" s="10">
        <v>87.96</v>
      </c>
      <c r="D62" s="9">
        <v>1</v>
      </c>
      <c r="E62" s="28">
        <f>ROUND(C62*D62,2)</f>
        <v>87.96</v>
      </c>
      <c r="F62" s="11">
        <v>0</v>
      </c>
      <c r="G62" s="28">
        <f>ROUND(E62*F62,2)</f>
        <v>0</v>
      </c>
      <c r="H62" s="28">
        <f t="shared" si="1"/>
        <v>87.96</v>
      </c>
    </row>
    <row r="63" spans="1:8" x14ac:dyDescent="0.25">
      <c r="A63" s="7" t="s">
        <v>53</v>
      </c>
      <c r="C63" s="30"/>
      <c r="E63" s="30">
        <f>SUM(E59:E62)</f>
        <v>152.02999999999997</v>
      </c>
      <c r="G63" s="12">
        <f>SUM(G59:G62)</f>
        <v>0</v>
      </c>
      <c r="H63" s="12">
        <f t="shared" si="1"/>
        <v>152.03</v>
      </c>
    </row>
    <row r="64" spans="1:8" x14ac:dyDescent="0.25">
      <c r="A64" s="7" t="s">
        <v>54</v>
      </c>
      <c r="C64" s="30"/>
      <c r="E64" s="30">
        <f>+E55+E63</f>
        <v>985.08999999999992</v>
      </c>
      <c r="G64" s="12">
        <f>+G55+G63</f>
        <v>0</v>
      </c>
      <c r="H64" s="12">
        <f t="shared" si="1"/>
        <v>985.09</v>
      </c>
    </row>
    <row r="65" spans="1:8" x14ac:dyDescent="0.25">
      <c r="A65" s="7" t="s">
        <v>55</v>
      </c>
      <c r="C65" s="30"/>
      <c r="E65" s="30">
        <f>+E8-E64</f>
        <v>334.91000000000008</v>
      </c>
      <c r="G65" s="12">
        <f>+G8-G64</f>
        <v>0</v>
      </c>
      <c r="H65" s="12">
        <f t="shared" si="1"/>
        <v>334.91</v>
      </c>
    </row>
    <row r="66" spans="1:8" x14ac:dyDescent="0.25">
      <c r="A66" t="s">
        <v>120</v>
      </c>
      <c r="C66" s="30"/>
      <c r="E66" s="30"/>
    </row>
    <row r="67" spans="1:8" x14ac:dyDescent="0.25">
      <c r="A67" t="s">
        <v>427</v>
      </c>
      <c r="C67" s="30"/>
      <c r="E67" s="30"/>
    </row>
    <row r="68" spans="1:8" x14ac:dyDescent="0.25">
      <c r="C68" s="30"/>
      <c r="E68" s="30"/>
    </row>
    <row r="69" spans="1:8" x14ac:dyDescent="0.25">
      <c r="A69" s="7" t="s">
        <v>121</v>
      </c>
      <c r="C69" s="30"/>
      <c r="E69" s="30"/>
    </row>
    <row r="70" spans="1:8" x14ac:dyDescent="0.25">
      <c r="A70" s="7" t="s">
        <v>122</v>
      </c>
      <c r="C70" s="30"/>
      <c r="E70" s="30"/>
    </row>
    <row r="99" spans="1:5" x14ac:dyDescent="0.25">
      <c r="A99" s="7" t="s">
        <v>50</v>
      </c>
      <c r="E99" s="34">
        <f>VLOOKUP(A99,$A$1:$H$98,5,FALSE)</f>
        <v>833.06</v>
      </c>
    </row>
    <row r="100" spans="1:5" x14ac:dyDescent="0.25">
      <c r="A100" s="7" t="s">
        <v>295</v>
      </c>
      <c r="E100" s="34">
        <f>VLOOKUP(A100,$A$1:$H$98,5,FALSE)</f>
        <v>152.02999999999997</v>
      </c>
    </row>
    <row r="101" spans="1:5" x14ac:dyDescent="0.25">
      <c r="A101" s="7" t="s">
        <v>296</v>
      </c>
      <c r="E101" s="34">
        <f t="shared" ref="E101" si="2">VLOOKUP(A101,$A$1:$H$98,5,FALSE)</f>
        <v>985.08999999999992</v>
      </c>
    </row>
    <row r="102" spans="1:5" x14ac:dyDescent="0.25">
      <c r="A102" s="4" t="s">
        <v>55</v>
      </c>
      <c r="B102" s="1"/>
      <c r="C102" s="1"/>
      <c r="D102" s="1"/>
      <c r="E102" s="41">
        <f>VLOOKUP(A102,$A$1:$H$98,5,FALSE)</f>
        <v>334.91000000000008</v>
      </c>
    </row>
    <row r="104" spans="1:5" x14ac:dyDescent="0.25">
      <c r="A104" s="39" t="s">
        <v>257</v>
      </c>
      <c r="B104" s="40"/>
      <c r="C104" s="40"/>
      <c r="D104" s="39" t="s">
        <v>258</v>
      </c>
    </row>
    <row r="105" spans="1:5" x14ac:dyDescent="0.25">
      <c r="B105" s="34">
        <f>E102</f>
        <v>334.91000000000008</v>
      </c>
      <c r="E105" s="34">
        <f>E102</f>
        <v>334.91000000000008</v>
      </c>
    </row>
    <row r="106" spans="1:5" x14ac:dyDescent="0.25">
      <c r="A106">
        <f>A107-Calculator!$B$15</f>
        <v>205</v>
      </c>
      <c r="B106">
        <f t="dataTable" ref="B106:B112" dt2D="0" dtr="0" r1="D7" ca="1"/>
        <v>248.36000000000013</v>
      </c>
      <c r="D106">
        <f>D107-Calculator!$B$27</f>
        <v>45</v>
      </c>
      <c r="E106">
        <f t="dataTable" ref="E106:E112" dt2D="0" dtr="0" r1="D7"/>
        <v>-674.83999999999992</v>
      </c>
    </row>
    <row r="107" spans="1:5" x14ac:dyDescent="0.25">
      <c r="A107">
        <f>A108-Calculator!$B$15</f>
        <v>210</v>
      </c>
      <c r="B107">
        <v>277.21000000000015</v>
      </c>
      <c r="D107">
        <f>D108-Calculator!$B$27</f>
        <v>50</v>
      </c>
      <c r="E107">
        <v>-645.9899999999999</v>
      </c>
    </row>
    <row r="108" spans="1:5" x14ac:dyDescent="0.25">
      <c r="A108">
        <f>A109-Calculator!$B$15</f>
        <v>215</v>
      </c>
      <c r="B108">
        <v>306.06000000000006</v>
      </c>
      <c r="D108">
        <f>D109-Calculator!$B$27</f>
        <v>55</v>
      </c>
      <c r="E108">
        <v>-617.13999999999987</v>
      </c>
    </row>
    <row r="109" spans="1:5" x14ac:dyDescent="0.25">
      <c r="A109">
        <f>Calculator!B10</f>
        <v>220</v>
      </c>
      <c r="B109">
        <v>334.91000000000008</v>
      </c>
      <c r="D109">
        <f>Calculator!B22</f>
        <v>60</v>
      </c>
      <c r="E109">
        <v>-588.28999999999985</v>
      </c>
    </row>
    <row r="110" spans="1:5" x14ac:dyDescent="0.25">
      <c r="A110">
        <f>A109+Calculator!$B$15</f>
        <v>225</v>
      </c>
      <c r="B110">
        <v>363.7600000000001</v>
      </c>
      <c r="D110">
        <f>D109+Calculator!$B$27</f>
        <v>65</v>
      </c>
      <c r="E110">
        <v>-559.43999999999994</v>
      </c>
    </row>
    <row r="111" spans="1:5" x14ac:dyDescent="0.25">
      <c r="A111">
        <f>A110+Calculator!$B$15</f>
        <v>230</v>
      </c>
      <c r="B111">
        <v>392.61000000000013</v>
      </c>
      <c r="D111">
        <f>D110+Calculator!$B$27</f>
        <v>70</v>
      </c>
      <c r="E111">
        <v>-530.58999999999992</v>
      </c>
    </row>
    <row r="112" spans="1:5" x14ac:dyDescent="0.25">
      <c r="A112">
        <f>A111+Calculator!$B$15</f>
        <v>235</v>
      </c>
      <c r="B112">
        <v>421.46000000000015</v>
      </c>
      <c r="D112">
        <f>D111+Calculator!$B$27</f>
        <v>75</v>
      </c>
      <c r="E112">
        <v>-501.7399999999999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E5CE4-6D90-47CE-A28A-E2AC711550A1}">
  <dimension ref="A1:S163"/>
  <sheetViews>
    <sheetView topLeftCell="A4" workbookViewId="0">
      <selection activeCell="D21" sqref="D21"/>
    </sheetView>
  </sheetViews>
  <sheetFormatPr defaultRowHeight="15" x14ac:dyDescent="0.25"/>
  <cols>
    <col min="1" max="1" width="25.7109375" customWidth="1"/>
    <col min="2" max="4" width="10.5703125" bestFit="1" customWidth="1"/>
    <col min="5" max="5" width="11" customWidth="1"/>
    <col min="6" max="7" width="10.5703125" bestFit="1" customWidth="1"/>
    <col min="8" max="8" width="10.85546875" customWidth="1"/>
    <col min="9" max="9" width="10.5703125" bestFit="1" customWidth="1"/>
    <col min="12" max="12" width="16.28515625" bestFit="1" customWidth="1"/>
    <col min="13" max="13" width="10.42578125" customWidth="1"/>
    <col min="14" max="14" width="10.5703125" bestFit="1" customWidth="1"/>
    <col min="15" max="15" width="11.85546875" customWidth="1"/>
    <col min="16" max="18" width="9.7109375" bestFit="1" customWidth="1"/>
  </cols>
  <sheetData>
    <row r="1" spans="1:8" x14ac:dyDescent="0.25">
      <c r="A1" s="59" t="s">
        <v>155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156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442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f>IF(Calculator!B7="Cotton",Calculator!B13,IF(Calculator!B19="Cotton",Calculator!B25,0.74))</f>
        <v>0.74</v>
      </c>
      <c r="D7" s="17">
        <f>IF(Calculator!B7="Cotton",Calculator!B10,IF(Calculator!B19="Cotton",Calculator!B22,1200))</f>
        <v>1200</v>
      </c>
      <c r="E7" s="30">
        <f>ROUND(C7*D7,2)</f>
        <v>888</v>
      </c>
      <c r="F7" s="16">
        <v>0</v>
      </c>
      <c r="G7" s="30">
        <f>ROUND(E7*F7,2)</f>
        <v>0</v>
      </c>
      <c r="H7" s="30">
        <f>ROUND(E7-G7,2)</f>
        <v>888</v>
      </c>
    </row>
    <row r="8" spans="1:8" x14ac:dyDescent="0.25">
      <c r="A8" s="9" t="s">
        <v>65</v>
      </c>
      <c r="B8" s="9" t="s">
        <v>29</v>
      </c>
      <c r="C8" s="49">
        <f>IF(Calculator!B7="Cotton",Calculator!C13,IF(Calculator!B19="Cotton",Calculator!C25,0.11))</f>
        <v>0.11</v>
      </c>
      <c r="D8" s="50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1066.2</v>
      </c>
      <c r="G9" s="12">
        <f>SUM(G7:G8)</f>
        <v>0</v>
      </c>
      <c r="H9" s="12">
        <f>ROUND(E9-G9,2)</f>
        <v>1066.2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14</v>
      </c>
      <c r="C12" s="30"/>
      <c r="E12" s="30"/>
    </row>
    <row r="13" spans="1:8" x14ac:dyDescent="0.25">
      <c r="A13" s="14" t="s">
        <v>15</v>
      </c>
      <c r="B13" s="14" t="s">
        <v>16</v>
      </c>
      <c r="C13" s="15">
        <v>7.6</v>
      </c>
      <c r="D13" s="14">
        <v>2.5</v>
      </c>
      <c r="E13" s="30">
        <f>ROUND(C13*D13,2)</f>
        <v>19</v>
      </c>
      <c r="F13" s="16">
        <v>0</v>
      </c>
      <c r="G13" s="30">
        <f>ROUND(E13*F13,2)</f>
        <v>0</v>
      </c>
      <c r="H13" s="30">
        <f>ROUND(E13-G13,2)</f>
        <v>19</v>
      </c>
    </row>
    <row r="14" spans="1:8" x14ac:dyDescent="0.25">
      <c r="A14" s="14" t="s">
        <v>57</v>
      </c>
      <c r="B14" s="14" t="s">
        <v>16</v>
      </c>
      <c r="C14" s="15">
        <v>6.4</v>
      </c>
      <c r="D14" s="14">
        <v>5.25</v>
      </c>
      <c r="E14" s="30">
        <f>ROUND(C14*D14,2)</f>
        <v>33.6</v>
      </c>
      <c r="F14" s="16">
        <v>0</v>
      </c>
      <c r="G14" s="30">
        <f>ROUND(E14*F14,2)</f>
        <v>0</v>
      </c>
      <c r="H14" s="30">
        <f>ROUND(E14-G14,2)</f>
        <v>33.6</v>
      </c>
    </row>
    <row r="15" spans="1:8" x14ac:dyDescent="0.25">
      <c r="A15" s="13" t="s">
        <v>17</v>
      </c>
      <c r="C15" s="30"/>
      <c r="E15" s="30"/>
    </row>
    <row r="16" spans="1:8" x14ac:dyDescent="0.25">
      <c r="A16" s="14" t="s">
        <v>66</v>
      </c>
      <c r="B16" s="14" t="s">
        <v>18</v>
      </c>
      <c r="C16" s="15">
        <v>1.52</v>
      </c>
      <c r="D16" s="14">
        <v>2.2999999999999998</v>
      </c>
      <c r="E16" s="30">
        <f>ROUND(C16*D16,2)</f>
        <v>3.5</v>
      </c>
      <c r="F16" s="16">
        <v>0</v>
      </c>
      <c r="G16" s="30">
        <f>ROUND(E16*F16,2)</f>
        <v>0</v>
      </c>
      <c r="H16" s="30">
        <f>ROUND(E16-G16,2)</f>
        <v>3.5</v>
      </c>
    </row>
    <row r="17" spans="1:8" x14ac:dyDescent="0.25">
      <c r="A17" s="14" t="s">
        <v>67</v>
      </c>
      <c r="B17" s="14" t="s">
        <v>26</v>
      </c>
      <c r="C17" s="15">
        <v>3.56</v>
      </c>
      <c r="D17" s="14">
        <v>2.3125</v>
      </c>
      <c r="E17" s="30">
        <f>ROUND(C17*D17,2)</f>
        <v>8.23</v>
      </c>
      <c r="F17" s="16">
        <v>0</v>
      </c>
      <c r="G17" s="30">
        <f>ROUND(E17*F17,2)</f>
        <v>0</v>
      </c>
      <c r="H17" s="30">
        <f>ROUND(E17-G17,2)</f>
        <v>8.23</v>
      </c>
    </row>
    <row r="18" spans="1:8" x14ac:dyDescent="0.25">
      <c r="A18" s="14" t="s">
        <v>68</v>
      </c>
      <c r="B18" s="14" t="s">
        <v>26</v>
      </c>
      <c r="C18" s="15">
        <v>12.5</v>
      </c>
      <c r="D18" s="14">
        <v>0.5</v>
      </c>
      <c r="E18" s="30">
        <f>ROUND(C18*D18,2)</f>
        <v>6.25</v>
      </c>
      <c r="F18" s="16">
        <v>0</v>
      </c>
      <c r="G18" s="30">
        <f>ROUND(E18*F18,2)</f>
        <v>0</v>
      </c>
      <c r="H18" s="30">
        <f>ROUND(E18-G18,2)</f>
        <v>6.25</v>
      </c>
    </row>
    <row r="19" spans="1:8" x14ac:dyDescent="0.25">
      <c r="A19" s="13" t="s">
        <v>69</v>
      </c>
      <c r="C19" s="30"/>
      <c r="E19" s="30"/>
    </row>
    <row r="20" spans="1:8" x14ac:dyDescent="0.25">
      <c r="A20" s="14" t="s">
        <v>70</v>
      </c>
      <c r="B20" s="14" t="s">
        <v>29</v>
      </c>
      <c r="C20" s="15">
        <v>0.11</v>
      </c>
      <c r="D20" s="14">
        <f>D7</f>
        <v>1200</v>
      </c>
      <c r="E20" s="30">
        <f>ROUND(C20*D20,2)</f>
        <v>132</v>
      </c>
      <c r="F20" s="16">
        <v>0</v>
      </c>
      <c r="G20" s="30">
        <f>ROUND(E20*F20,2)</f>
        <v>0</v>
      </c>
      <c r="H20" s="30">
        <f>ROUND(E20-G20,2)</f>
        <v>132</v>
      </c>
    </row>
    <row r="21" spans="1:8" x14ac:dyDescent="0.25">
      <c r="A21" s="13" t="s">
        <v>20</v>
      </c>
      <c r="C21" s="30"/>
      <c r="E21" s="30"/>
    </row>
    <row r="22" spans="1:8" x14ac:dyDescent="0.25">
      <c r="A22" s="14" t="s">
        <v>22</v>
      </c>
      <c r="B22" s="14" t="s">
        <v>21</v>
      </c>
      <c r="C22" s="15">
        <v>46.6</v>
      </c>
      <c r="D22" s="14">
        <v>1.5</v>
      </c>
      <c r="E22" s="30">
        <f>ROUND(C22*D22,2)</f>
        <v>69.900000000000006</v>
      </c>
      <c r="F22" s="16">
        <v>0</v>
      </c>
      <c r="G22" s="30">
        <f>ROUND(E22*F22,2)</f>
        <v>0</v>
      </c>
      <c r="H22" s="30">
        <f>ROUND(E22-G22,2)</f>
        <v>69.900000000000006</v>
      </c>
    </row>
    <row r="23" spans="1:8" x14ac:dyDescent="0.25">
      <c r="A23" s="14" t="s">
        <v>103</v>
      </c>
      <c r="B23" s="14" t="s">
        <v>19</v>
      </c>
      <c r="C23" s="15">
        <v>4.3</v>
      </c>
      <c r="D23" s="14">
        <v>34.358199999999997</v>
      </c>
      <c r="E23" s="30">
        <f>ROUND(C23*D23,2)</f>
        <v>147.74</v>
      </c>
      <c r="F23" s="16">
        <v>0</v>
      </c>
      <c r="G23" s="30">
        <f>ROUND(E23*F23,2)</f>
        <v>0</v>
      </c>
      <c r="H23" s="30">
        <f>ROUND(E23-G23,2)</f>
        <v>147.74</v>
      </c>
    </row>
    <row r="24" spans="1:8" x14ac:dyDescent="0.25">
      <c r="A24" s="13" t="s">
        <v>23</v>
      </c>
      <c r="C24" s="30"/>
      <c r="E24" s="30"/>
    </row>
    <row r="25" spans="1:8" x14ac:dyDescent="0.25">
      <c r="A25" s="14" t="s">
        <v>71</v>
      </c>
      <c r="B25" s="14" t="s">
        <v>48</v>
      </c>
      <c r="C25" s="15">
        <v>20</v>
      </c>
      <c r="D25" s="14">
        <v>1</v>
      </c>
      <c r="E25" s="30">
        <f>ROUND(C25*D25,2)</f>
        <v>20</v>
      </c>
      <c r="F25" s="16">
        <v>0</v>
      </c>
      <c r="G25" s="30">
        <f>ROUND(E25*F25,2)</f>
        <v>0</v>
      </c>
      <c r="H25" s="30">
        <f>ROUND(E25-G25,2)</f>
        <v>20</v>
      </c>
    </row>
    <row r="26" spans="1:8" x14ac:dyDescent="0.25">
      <c r="A26" s="13" t="s">
        <v>24</v>
      </c>
      <c r="C26" s="30"/>
      <c r="E26" s="30"/>
    </row>
    <row r="27" spans="1:8" x14ac:dyDescent="0.25">
      <c r="A27" s="14" t="s">
        <v>59</v>
      </c>
      <c r="B27" s="14" t="s">
        <v>26</v>
      </c>
      <c r="C27" s="15">
        <v>14.3</v>
      </c>
      <c r="D27" s="14">
        <v>0.5</v>
      </c>
      <c r="E27" s="30">
        <f t="shared" ref="E27:E33" si="0">ROUND(C27*D27,2)</f>
        <v>7.15</v>
      </c>
      <c r="F27" s="16">
        <v>0</v>
      </c>
      <c r="G27" s="30">
        <f t="shared" ref="G27:G33" si="1">ROUND(E27*F27,2)</f>
        <v>0</v>
      </c>
      <c r="H27" s="30">
        <f t="shared" ref="H27:H33" si="2">ROUND(E27-G27,2)</f>
        <v>7.15</v>
      </c>
    </row>
    <row r="28" spans="1:8" x14ac:dyDescent="0.25">
      <c r="A28" s="14" t="s">
        <v>25</v>
      </c>
      <c r="B28" s="14" t="s">
        <v>18</v>
      </c>
      <c r="C28" s="15">
        <v>0.34</v>
      </c>
      <c r="D28" s="14">
        <v>96</v>
      </c>
      <c r="E28" s="30">
        <f t="shared" si="0"/>
        <v>32.64</v>
      </c>
      <c r="F28" s="16">
        <v>0</v>
      </c>
      <c r="G28" s="30">
        <f t="shared" si="1"/>
        <v>0</v>
      </c>
      <c r="H28" s="30">
        <f t="shared" si="2"/>
        <v>32.64</v>
      </c>
    </row>
    <row r="29" spans="1:8" x14ac:dyDescent="0.25">
      <c r="A29" s="14" t="s">
        <v>104</v>
      </c>
      <c r="B29" s="14" t="s">
        <v>26</v>
      </c>
      <c r="C29" s="15">
        <v>13.86</v>
      </c>
      <c r="D29" s="14">
        <v>1</v>
      </c>
      <c r="E29" s="30">
        <f t="shared" si="0"/>
        <v>13.86</v>
      </c>
      <c r="F29" s="16">
        <v>0</v>
      </c>
      <c r="G29" s="30">
        <f t="shared" si="1"/>
        <v>0</v>
      </c>
      <c r="H29" s="30">
        <f t="shared" si="2"/>
        <v>13.86</v>
      </c>
    </row>
    <row r="30" spans="1:8" x14ac:dyDescent="0.25">
      <c r="A30" s="14" t="s">
        <v>105</v>
      </c>
      <c r="B30" s="14" t="s">
        <v>18</v>
      </c>
      <c r="C30" s="15">
        <v>0.37</v>
      </c>
      <c r="D30" s="14">
        <v>48</v>
      </c>
      <c r="E30" s="30">
        <f t="shared" si="0"/>
        <v>17.760000000000002</v>
      </c>
      <c r="F30" s="16">
        <v>0</v>
      </c>
      <c r="G30" s="30">
        <f t="shared" si="1"/>
        <v>0</v>
      </c>
      <c r="H30" s="30">
        <f t="shared" si="2"/>
        <v>17.760000000000002</v>
      </c>
    </row>
    <row r="31" spans="1:8" x14ac:dyDescent="0.25">
      <c r="A31" s="14" t="s">
        <v>106</v>
      </c>
      <c r="B31" s="14" t="s">
        <v>26</v>
      </c>
      <c r="C31" s="15">
        <v>6.37</v>
      </c>
      <c r="D31" s="14">
        <v>2</v>
      </c>
      <c r="E31" s="30">
        <f t="shared" si="0"/>
        <v>12.74</v>
      </c>
      <c r="F31" s="16">
        <v>0</v>
      </c>
      <c r="G31" s="30">
        <f t="shared" si="1"/>
        <v>0</v>
      </c>
      <c r="H31" s="30">
        <f t="shared" si="2"/>
        <v>12.74</v>
      </c>
    </row>
    <row r="32" spans="1:8" x14ac:dyDescent="0.25">
      <c r="A32" s="14" t="s">
        <v>398</v>
      </c>
      <c r="B32" s="14" t="s">
        <v>18</v>
      </c>
      <c r="C32" s="15">
        <v>0.83</v>
      </c>
      <c r="D32" s="14">
        <v>25.6</v>
      </c>
      <c r="E32" s="30">
        <f t="shared" si="0"/>
        <v>21.25</v>
      </c>
      <c r="F32" s="16">
        <v>0</v>
      </c>
      <c r="G32" s="30">
        <f t="shared" si="1"/>
        <v>0</v>
      </c>
      <c r="H32" s="30">
        <f t="shared" si="2"/>
        <v>21.25</v>
      </c>
    </row>
    <row r="33" spans="1:8" x14ac:dyDescent="0.25">
      <c r="A33" s="14" t="s">
        <v>74</v>
      </c>
      <c r="B33" s="14" t="s">
        <v>26</v>
      </c>
      <c r="C33" s="15">
        <v>11.45</v>
      </c>
      <c r="D33" s="14">
        <v>2</v>
      </c>
      <c r="E33" s="30">
        <f t="shared" si="0"/>
        <v>22.9</v>
      </c>
      <c r="F33" s="16">
        <v>0</v>
      </c>
      <c r="G33" s="30">
        <f t="shared" si="1"/>
        <v>0</v>
      </c>
      <c r="H33" s="30">
        <f t="shared" si="2"/>
        <v>22.9</v>
      </c>
    </row>
    <row r="34" spans="1:8" x14ac:dyDescent="0.25">
      <c r="A34" s="13" t="s">
        <v>27</v>
      </c>
      <c r="C34" s="30"/>
      <c r="E34" s="30"/>
    </row>
    <row r="35" spans="1:8" x14ac:dyDescent="0.25">
      <c r="A35" s="14" t="s">
        <v>78</v>
      </c>
      <c r="B35" s="14" t="s">
        <v>29</v>
      </c>
      <c r="C35" s="15">
        <v>9.3000000000000007</v>
      </c>
      <c r="D35" s="14">
        <v>2</v>
      </c>
      <c r="E35" s="30">
        <f t="shared" ref="E35:E43" si="3">ROUND(C35*D35,2)</f>
        <v>18.600000000000001</v>
      </c>
      <c r="F35" s="16">
        <v>0</v>
      </c>
      <c r="G35" s="30">
        <f t="shared" ref="G35:G43" si="4">ROUND(E35*F35,2)</f>
        <v>0</v>
      </c>
      <c r="H35" s="30">
        <f t="shared" ref="H35:H43" si="5">ROUND(E35-G35,2)</f>
        <v>18.600000000000001</v>
      </c>
    </row>
    <row r="36" spans="1:8" x14ac:dyDescent="0.25">
      <c r="A36" s="14" t="s">
        <v>107</v>
      </c>
      <c r="B36" s="14" t="s">
        <v>18</v>
      </c>
      <c r="C36" s="15">
        <v>1.43</v>
      </c>
      <c r="D36" s="14">
        <v>5.2</v>
      </c>
      <c r="E36" s="30">
        <f t="shared" si="3"/>
        <v>7.44</v>
      </c>
      <c r="F36" s="16">
        <v>0</v>
      </c>
      <c r="G36" s="30">
        <f t="shared" si="4"/>
        <v>0</v>
      </c>
      <c r="H36" s="30">
        <f t="shared" si="5"/>
        <v>7.44</v>
      </c>
    </row>
    <row r="37" spans="1:8" x14ac:dyDescent="0.25">
      <c r="A37" s="14" t="s">
        <v>79</v>
      </c>
      <c r="B37" s="14" t="s">
        <v>18</v>
      </c>
      <c r="C37" s="15">
        <v>5.95</v>
      </c>
      <c r="D37" s="14">
        <v>2</v>
      </c>
      <c r="E37" s="30">
        <f t="shared" si="3"/>
        <v>11.9</v>
      </c>
      <c r="F37" s="16">
        <v>0</v>
      </c>
      <c r="G37" s="30">
        <f t="shared" si="4"/>
        <v>0</v>
      </c>
      <c r="H37" s="30">
        <f t="shared" si="5"/>
        <v>11.9</v>
      </c>
    </row>
    <row r="38" spans="1:8" x14ac:dyDescent="0.25">
      <c r="A38" s="14" t="s">
        <v>108</v>
      </c>
      <c r="B38" s="14" t="s">
        <v>18</v>
      </c>
      <c r="C38" s="15">
        <v>2.23</v>
      </c>
      <c r="D38" s="14">
        <v>6</v>
      </c>
      <c r="E38" s="30">
        <f t="shared" si="3"/>
        <v>13.38</v>
      </c>
      <c r="F38" s="16">
        <v>0</v>
      </c>
      <c r="G38" s="30">
        <f t="shared" si="4"/>
        <v>0</v>
      </c>
      <c r="H38" s="30">
        <f t="shared" si="5"/>
        <v>13.38</v>
      </c>
    </row>
    <row r="39" spans="1:8" x14ac:dyDescent="0.25">
      <c r="A39" s="14" t="s">
        <v>109</v>
      </c>
      <c r="B39" s="14" t="s">
        <v>18</v>
      </c>
      <c r="C39" s="15">
        <v>1.06</v>
      </c>
      <c r="D39" s="14">
        <v>2</v>
      </c>
      <c r="E39" s="30">
        <f t="shared" si="3"/>
        <v>2.12</v>
      </c>
      <c r="F39" s="16">
        <v>0</v>
      </c>
      <c r="G39" s="30">
        <f t="shared" si="4"/>
        <v>0</v>
      </c>
      <c r="H39" s="30">
        <f t="shared" si="5"/>
        <v>2.12</v>
      </c>
    </row>
    <row r="40" spans="1:8" x14ac:dyDescent="0.25">
      <c r="A40" s="14" t="s">
        <v>110</v>
      </c>
      <c r="B40" s="14" t="s">
        <v>18</v>
      </c>
      <c r="C40" s="15">
        <v>1.1299999999999999</v>
      </c>
      <c r="D40" s="14">
        <v>12.8</v>
      </c>
      <c r="E40" s="30">
        <f t="shared" si="3"/>
        <v>14.46</v>
      </c>
      <c r="F40" s="16">
        <v>0</v>
      </c>
      <c r="G40" s="30">
        <f t="shared" si="4"/>
        <v>0</v>
      </c>
      <c r="H40" s="30">
        <f t="shared" si="5"/>
        <v>14.46</v>
      </c>
    </row>
    <row r="41" spans="1:8" x14ac:dyDescent="0.25">
      <c r="A41" s="14" t="s">
        <v>111</v>
      </c>
      <c r="B41" s="14" t="s">
        <v>18</v>
      </c>
      <c r="C41" s="15">
        <v>2.08</v>
      </c>
      <c r="D41" s="14">
        <v>1</v>
      </c>
      <c r="E41" s="30">
        <f t="shared" si="3"/>
        <v>2.08</v>
      </c>
      <c r="F41" s="16">
        <v>0</v>
      </c>
      <c r="G41" s="30">
        <f t="shared" si="4"/>
        <v>0</v>
      </c>
      <c r="H41" s="30">
        <f t="shared" si="5"/>
        <v>2.08</v>
      </c>
    </row>
    <row r="42" spans="1:8" x14ac:dyDescent="0.25">
      <c r="A42" s="14" t="s">
        <v>112</v>
      </c>
      <c r="B42" s="14" t="s">
        <v>48</v>
      </c>
      <c r="C42" s="15">
        <v>15</v>
      </c>
      <c r="D42" s="14">
        <v>1</v>
      </c>
      <c r="E42" s="30">
        <f t="shared" si="3"/>
        <v>15</v>
      </c>
      <c r="F42" s="16">
        <v>0</v>
      </c>
      <c r="G42" s="30">
        <f t="shared" si="4"/>
        <v>0</v>
      </c>
      <c r="H42" s="30">
        <f t="shared" si="5"/>
        <v>15</v>
      </c>
    </row>
    <row r="43" spans="1:8" x14ac:dyDescent="0.25">
      <c r="A43" s="14" t="s">
        <v>113</v>
      </c>
      <c r="B43" s="14" t="s">
        <v>18</v>
      </c>
      <c r="C43" s="15">
        <v>8.82</v>
      </c>
      <c r="D43" s="14">
        <v>1.5</v>
      </c>
      <c r="E43" s="30">
        <f t="shared" si="3"/>
        <v>13.23</v>
      </c>
      <c r="F43" s="16">
        <v>0</v>
      </c>
      <c r="G43" s="30">
        <f t="shared" si="4"/>
        <v>0</v>
      </c>
      <c r="H43" s="30">
        <f t="shared" si="5"/>
        <v>13.23</v>
      </c>
    </row>
    <row r="44" spans="1:8" x14ac:dyDescent="0.25">
      <c r="A44" s="13" t="s">
        <v>33</v>
      </c>
      <c r="C44" s="30"/>
      <c r="E44" s="30"/>
    </row>
    <row r="45" spans="1:8" x14ac:dyDescent="0.25">
      <c r="A45" s="14" t="s">
        <v>399</v>
      </c>
      <c r="B45" s="14" t="s">
        <v>60</v>
      </c>
      <c r="C45" s="15">
        <v>2.35</v>
      </c>
      <c r="D45" s="14">
        <v>45</v>
      </c>
      <c r="E45" s="30">
        <f>ROUND(C45*D45,2)</f>
        <v>105.75</v>
      </c>
      <c r="F45" s="16">
        <v>0</v>
      </c>
      <c r="G45" s="30">
        <f>ROUND(E45*F45,2)</f>
        <v>0</v>
      </c>
      <c r="H45" s="30">
        <f>ROUND(E45-G45,2)</f>
        <v>105.75</v>
      </c>
    </row>
    <row r="46" spans="1:8" x14ac:dyDescent="0.25">
      <c r="A46" s="13" t="s">
        <v>85</v>
      </c>
      <c r="C46" s="30"/>
      <c r="E46" s="30"/>
    </row>
    <row r="47" spans="1:8" x14ac:dyDescent="0.25">
      <c r="A47" s="14" t="s">
        <v>86</v>
      </c>
      <c r="B47" s="14" t="s">
        <v>18</v>
      </c>
      <c r="C47" s="15">
        <v>0.22</v>
      </c>
      <c r="D47" s="14">
        <v>48</v>
      </c>
      <c r="E47" s="30">
        <f>ROUND(C47*D47,2)</f>
        <v>10.56</v>
      </c>
      <c r="F47" s="16">
        <v>0</v>
      </c>
      <c r="G47" s="30">
        <f>ROUND(E47*F47,2)</f>
        <v>0</v>
      </c>
      <c r="H47" s="30">
        <f>ROUND(E47-G47,2)</f>
        <v>10.56</v>
      </c>
    </row>
    <row r="48" spans="1:8" x14ac:dyDescent="0.25">
      <c r="A48" s="13" t="s">
        <v>114</v>
      </c>
      <c r="C48" s="30"/>
      <c r="E48" s="30"/>
    </row>
    <row r="49" spans="1:8" x14ac:dyDescent="0.25">
      <c r="A49" s="14" t="s">
        <v>115</v>
      </c>
      <c r="B49" s="14" t="s">
        <v>26</v>
      </c>
      <c r="C49" s="15">
        <v>3.3</v>
      </c>
      <c r="D49" s="14">
        <v>0.4</v>
      </c>
      <c r="E49" s="30">
        <f>ROUND(C49*D49,2)</f>
        <v>1.32</v>
      </c>
      <c r="F49" s="16">
        <v>0</v>
      </c>
      <c r="G49" s="30">
        <f>ROUND(E49*F49,2)</f>
        <v>0</v>
      </c>
      <c r="H49" s="30">
        <f>ROUND(E49-G49,2)</f>
        <v>1.32</v>
      </c>
    </row>
    <row r="50" spans="1:8" x14ac:dyDescent="0.25">
      <c r="A50" s="13" t="s">
        <v>61</v>
      </c>
      <c r="C50" s="30"/>
      <c r="E50" s="30"/>
    </row>
    <row r="51" spans="1:8" x14ac:dyDescent="0.25">
      <c r="A51" s="14" t="s">
        <v>62</v>
      </c>
      <c r="B51" s="14" t="s">
        <v>48</v>
      </c>
      <c r="C51" s="15">
        <v>7.5</v>
      </c>
      <c r="D51" s="14">
        <v>1</v>
      </c>
      <c r="E51" s="30">
        <f>ROUND(C51*D51,2)</f>
        <v>7.5</v>
      </c>
      <c r="F51" s="16">
        <v>0</v>
      </c>
      <c r="G51" s="30">
        <f>ROUND(E51*F51,2)</f>
        <v>0</v>
      </c>
      <c r="H51" s="30">
        <f>ROUND(E51-G51,2)</f>
        <v>7.5</v>
      </c>
    </row>
    <row r="52" spans="1:8" x14ac:dyDescent="0.25">
      <c r="A52" s="13" t="s">
        <v>87</v>
      </c>
      <c r="C52" s="30"/>
      <c r="E52" s="30"/>
    </row>
    <row r="53" spans="1:8" x14ac:dyDescent="0.25">
      <c r="A53" s="14" t="s">
        <v>88</v>
      </c>
      <c r="B53" s="14" t="s">
        <v>48</v>
      </c>
      <c r="C53" s="15">
        <v>1</v>
      </c>
      <c r="D53" s="14">
        <v>1</v>
      </c>
      <c r="E53" s="30">
        <f>ROUND(C53*D53,2)</f>
        <v>1</v>
      </c>
      <c r="F53" s="16">
        <v>0</v>
      </c>
      <c r="G53" s="30">
        <f>ROUND(E53*F53,2)</f>
        <v>0</v>
      </c>
      <c r="H53" s="30">
        <f>ROUND(E53-G53,2)</f>
        <v>1</v>
      </c>
    </row>
    <row r="54" spans="1:8" x14ac:dyDescent="0.25">
      <c r="A54" s="13" t="s">
        <v>34</v>
      </c>
      <c r="C54" s="30"/>
      <c r="E54" s="30"/>
    </row>
    <row r="55" spans="1:8" x14ac:dyDescent="0.25">
      <c r="A55" s="14" t="s">
        <v>35</v>
      </c>
      <c r="B55" s="14" t="s">
        <v>36</v>
      </c>
      <c r="C55" s="15">
        <v>58</v>
      </c>
      <c r="D55" s="14">
        <v>0.66600000000000004</v>
      </c>
      <c r="E55" s="30">
        <f>ROUND(C55*D55,2)</f>
        <v>38.630000000000003</v>
      </c>
      <c r="F55" s="16">
        <v>0</v>
      </c>
      <c r="G55" s="30">
        <f>ROUND(E55*F55,2)</f>
        <v>0</v>
      </c>
      <c r="H55" s="30">
        <f>ROUND(E55-G55,2)</f>
        <v>38.630000000000003</v>
      </c>
    </row>
    <row r="56" spans="1:8" x14ac:dyDescent="0.25">
      <c r="A56" s="13" t="s">
        <v>116</v>
      </c>
      <c r="C56" s="30"/>
      <c r="E56" s="30"/>
    </row>
    <row r="57" spans="1:8" x14ac:dyDescent="0.25">
      <c r="A57" s="14" t="s">
        <v>117</v>
      </c>
      <c r="B57" s="14" t="s">
        <v>48</v>
      </c>
      <c r="C57" s="15">
        <v>8</v>
      </c>
      <c r="D57" s="14">
        <v>1</v>
      </c>
      <c r="E57" s="30">
        <f>ROUND(C57*D57,2)</f>
        <v>8</v>
      </c>
      <c r="F57" s="16">
        <v>0</v>
      </c>
      <c r="G57" s="30">
        <f>ROUND(E57*F57,2)</f>
        <v>0</v>
      </c>
      <c r="H57" s="30">
        <f>ROUND(E57-G57,2)</f>
        <v>8</v>
      </c>
    </row>
    <row r="58" spans="1:8" x14ac:dyDescent="0.25">
      <c r="A58" s="13" t="s">
        <v>118</v>
      </c>
      <c r="C58" s="30"/>
      <c r="E58" s="30"/>
    </row>
    <row r="59" spans="1:8" x14ac:dyDescent="0.25">
      <c r="A59" s="14" t="s">
        <v>119</v>
      </c>
      <c r="B59" s="14" t="s">
        <v>48</v>
      </c>
      <c r="C59" s="15">
        <v>10</v>
      </c>
      <c r="D59" s="14">
        <v>0.33300000000000002</v>
      </c>
      <c r="E59" s="30">
        <f>ROUND(C59*D59,2)</f>
        <v>3.33</v>
      </c>
      <c r="F59" s="16">
        <v>0</v>
      </c>
      <c r="G59" s="30">
        <f>ROUND(E59*F59,2)</f>
        <v>0</v>
      </c>
      <c r="H59" s="30">
        <f>ROUND(E59-G59,2)</f>
        <v>3.33</v>
      </c>
    </row>
    <row r="60" spans="1:8" x14ac:dyDescent="0.25">
      <c r="A60" s="13" t="s">
        <v>37</v>
      </c>
      <c r="C60" s="30"/>
      <c r="E60" s="30"/>
    </row>
    <row r="61" spans="1:8" x14ac:dyDescent="0.25">
      <c r="A61" s="14" t="s">
        <v>38</v>
      </c>
      <c r="B61" s="14" t="s">
        <v>39</v>
      </c>
      <c r="C61" s="15">
        <v>16.54</v>
      </c>
      <c r="D61" s="14">
        <v>0.39929999999999999</v>
      </c>
      <c r="E61" s="30">
        <f>ROUND(C61*D61,2)</f>
        <v>6.6</v>
      </c>
      <c r="F61" s="16">
        <v>0</v>
      </c>
      <c r="G61" s="30">
        <f>ROUND(E61*F61,2)</f>
        <v>0</v>
      </c>
      <c r="H61" s="30">
        <f>ROUND(E61-G61,2)</f>
        <v>6.6</v>
      </c>
    </row>
    <row r="62" spans="1:8" x14ac:dyDescent="0.25">
      <c r="A62" s="14" t="s">
        <v>91</v>
      </c>
      <c r="B62" s="14" t="s">
        <v>39</v>
      </c>
      <c r="C62" s="15">
        <v>16.54</v>
      </c>
      <c r="D62" s="14">
        <v>0.20760000000000001</v>
      </c>
      <c r="E62" s="30">
        <f>ROUND(C62*D62,2)</f>
        <v>3.43</v>
      </c>
      <c r="F62" s="16">
        <v>0</v>
      </c>
      <c r="G62" s="30">
        <f>ROUND(E62*F62,2)</f>
        <v>0</v>
      </c>
      <c r="H62" s="30">
        <f>ROUND(E62-G62,2)</f>
        <v>3.43</v>
      </c>
    </row>
    <row r="63" spans="1:8" x14ac:dyDescent="0.25">
      <c r="A63" s="13" t="s">
        <v>43</v>
      </c>
      <c r="C63" s="30"/>
      <c r="E63" s="30"/>
    </row>
    <row r="64" spans="1:8" x14ac:dyDescent="0.25">
      <c r="A64" s="14" t="s">
        <v>42</v>
      </c>
      <c r="B64" s="14" t="s">
        <v>39</v>
      </c>
      <c r="C64" s="15">
        <v>9.06</v>
      </c>
      <c r="D64" s="14">
        <v>0.1236</v>
      </c>
      <c r="E64" s="30">
        <f>ROUND(C64*D64,2)</f>
        <v>1.1200000000000001</v>
      </c>
      <c r="F64" s="16">
        <v>0</v>
      </c>
      <c r="G64" s="30">
        <f>ROUND(E64*F64,2)</f>
        <v>0</v>
      </c>
      <c r="H64" s="30">
        <f>ROUND(E64-G64,2)</f>
        <v>1.1200000000000001</v>
      </c>
    </row>
    <row r="65" spans="1:8" x14ac:dyDescent="0.25">
      <c r="A65" s="14" t="s">
        <v>91</v>
      </c>
      <c r="B65" s="14" t="s">
        <v>39</v>
      </c>
      <c r="C65" s="15">
        <v>9.06</v>
      </c>
      <c r="D65" s="14">
        <v>0.18990000000000001</v>
      </c>
      <c r="E65" s="30">
        <f>ROUND(C65*D65,2)</f>
        <v>1.72</v>
      </c>
      <c r="F65" s="16">
        <v>0</v>
      </c>
      <c r="G65" s="30">
        <f>ROUND(E65*F65,2)</f>
        <v>0</v>
      </c>
      <c r="H65" s="30">
        <f>ROUND(E65-G65,2)</f>
        <v>1.72</v>
      </c>
    </row>
    <row r="66" spans="1:8" x14ac:dyDescent="0.25">
      <c r="A66" s="14" t="s">
        <v>44</v>
      </c>
      <c r="B66" s="14" t="s">
        <v>39</v>
      </c>
      <c r="C66" s="15">
        <v>16.559999999999999</v>
      </c>
      <c r="D66" s="14">
        <v>0.48549999999999999</v>
      </c>
      <c r="E66" s="30">
        <f>ROUND(C66*D66,2)</f>
        <v>8.0399999999999991</v>
      </c>
      <c r="F66" s="16">
        <v>0</v>
      </c>
      <c r="G66" s="30">
        <f>ROUND(E66*F66,2)</f>
        <v>0</v>
      </c>
      <c r="H66" s="30">
        <f>ROUND(E66-G66,2)</f>
        <v>8.0399999999999991</v>
      </c>
    </row>
    <row r="67" spans="1:8" x14ac:dyDescent="0.25">
      <c r="A67" s="13" t="s">
        <v>45</v>
      </c>
      <c r="C67" s="30"/>
      <c r="E67" s="30"/>
    </row>
    <row r="68" spans="1:8" x14ac:dyDescent="0.25">
      <c r="A68" s="14" t="s">
        <v>38</v>
      </c>
      <c r="B68" s="14" t="s">
        <v>19</v>
      </c>
      <c r="C68" s="15">
        <v>4.4800000000000004</v>
      </c>
      <c r="D68" s="14">
        <v>6.1665000000000001</v>
      </c>
      <c r="E68" s="30">
        <f>ROUND(C68*D68,2)</f>
        <v>27.63</v>
      </c>
      <c r="F68" s="16">
        <v>0</v>
      </c>
      <c r="G68" s="30">
        <f>ROUND(E68*F68,2)</f>
        <v>0</v>
      </c>
      <c r="H68" s="30">
        <f>ROUND(E68-G68,2)</f>
        <v>27.63</v>
      </c>
    </row>
    <row r="69" spans="1:8" x14ac:dyDescent="0.25">
      <c r="A69" s="14" t="s">
        <v>91</v>
      </c>
      <c r="B69" s="14" t="s">
        <v>19</v>
      </c>
      <c r="C69" s="15">
        <v>4.4800000000000004</v>
      </c>
      <c r="D69" s="14">
        <v>4.8836000000000004</v>
      </c>
      <c r="E69" s="30">
        <f>ROUND(C69*D69,2)</f>
        <v>21.88</v>
      </c>
      <c r="F69" s="16">
        <v>0</v>
      </c>
      <c r="G69" s="30">
        <f>ROUND(E69*F69,2)</f>
        <v>0</v>
      </c>
      <c r="H69" s="30">
        <f>ROUND(E69-G69,2)</f>
        <v>21.88</v>
      </c>
    </row>
    <row r="70" spans="1:8" x14ac:dyDescent="0.25">
      <c r="A70" s="13" t="s">
        <v>47</v>
      </c>
      <c r="C70" s="30"/>
      <c r="E70" s="30"/>
    </row>
    <row r="71" spans="1:8" x14ac:dyDescent="0.25">
      <c r="A71" s="14" t="s">
        <v>42</v>
      </c>
      <c r="B71" s="14" t="s">
        <v>48</v>
      </c>
      <c r="C71" s="15">
        <v>10.130000000000001</v>
      </c>
      <c r="D71" s="14">
        <v>1</v>
      </c>
      <c r="E71" s="30">
        <f>ROUND(C71*D71,2)</f>
        <v>10.130000000000001</v>
      </c>
      <c r="F71" s="16">
        <v>0</v>
      </c>
      <c r="G71" s="30">
        <f>ROUND(E71*F71,2)</f>
        <v>0</v>
      </c>
      <c r="H71" s="30">
        <f t="shared" ref="H71:H76" si="6">ROUND(E71-G71,2)</f>
        <v>10.130000000000001</v>
      </c>
    </row>
    <row r="72" spans="1:8" x14ac:dyDescent="0.25">
      <c r="A72" s="14" t="s">
        <v>38</v>
      </c>
      <c r="B72" s="14" t="s">
        <v>48</v>
      </c>
      <c r="C72" s="15">
        <v>3.78</v>
      </c>
      <c r="D72" s="14">
        <v>1</v>
      </c>
      <c r="E72" s="30">
        <f>ROUND(C72*D72,2)</f>
        <v>3.78</v>
      </c>
      <c r="F72" s="16">
        <v>0</v>
      </c>
      <c r="G72" s="30">
        <f>ROUND(E72*F72,2)</f>
        <v>0</v>
      </c>
      <c r="H72" s="30">
        <f t="shared" si="6"/>
        <v>3.78</v>
      </c>
    </row>
    <row r="73" spans="1:8" x14ac:dyDescent="0.25">
      <c r="A73" s="14" t="s">
        <v>91</v>
      </c>
      <c r="B73" s="14" t="s">
        <v>48</v>
      </c>
      <c r="C73" s="15">
        <v>25.83</v>
      </c>
      <c r="D73" s="14">
        <v>1</v>
      </c>
      <c r="E73" s="30">
        <f>ROUND(C73*D73,2)</f>
        <v>25.83</v>
      </c>
      <c r="F73" s="16">
        <v>0</v>
      </c>
      <c r="G73" s="30">
        <f>ROUND(E73*F73,2)</f>
        <v>0</v>
      </c>
      <c r="H73" s="30">
        <f t="shared" si="6"/>
        <v>25.83</v>
      </c>
    </row>
    <row r="74" spans="1:8" x14ac:dyDescent="0.25">
      <c r="A74" s="9" t="s">
        <v>49</v>
      </c>
      <c r="B74" s="9" t="s">
        <v>48</v>
      </c>
      <c r="C74" s="10">
        <v>27.47</v>
      </c>
      <c r="D74" s="9">
        <v>1</v>
      </c>
      <c r="E74" s="28">
        <f>ROUND(C74*D74,2)</f>
        <v>27.47</v>
      </c>
      <c r="F74" s="11">
        <v>0</v>
      </c>
      <c r="G74" s="28">
        <f>ROUND(E74*F74,2)</f>
        <v>0</v>
      </c>
      <c r="H74" s="28">
        <f t="shared" si="6"/>
        <v>27.47</v>
      </c>
    </row>
    <row r="75" spans="1:8" x14ac:dyDescent="0.25">
      <c r="A75" s="7" t="s">
        <v>50</v>
      </c>
      <c r="C75" s="30"/>
      <c r="E75" s="30">
        <f>SUM(E13:E74)</f>
        <v>980.45000000000016</v>
      </c>
      <c r="G75" s="12">
        <f>SUM(G13:G74)</f>
        <v>0</v>
      </c>
      <c r="H75" s="12">
        <f t="shared" si="6"/>
        <v>980.45</v>
      </c>
    </row>
    <row r="76" spans="1:8" x14ac:dyDescent="0.25">
      <c r="A76" s="7" t="s">
        <v>51</v>
      </c>
      <c r="C76" s="30"/>
      <c r="E76" s="30">
        <f>+E9-E75</f>
        <v>85.749999999999886</v>
      </c>
      <c r="G76" s="12">
        <f>+G9-G75</f>
        <v>0</v>
      </c>
      <c r="H76" s="12">
        <f t="shared" si="6"/>
        <v>85.75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16.440000000000001</v>
      </c>
      <c r="D79" s="14">
        <v>1</v>
      </c>
      <c r="E79" s="30">
        <f>ROUND(C79*D79,2)</f>
        <v>16.440000000000001</v>
      </c>
      <c r="F79" s="16">
        <v>0</v>
      </c>
      <c r="G79" s="30">
        <f>ROUND(E79*F79,2)</f>
        <v>0</v>
      </c>
      <c r="H79" s="30">
        <f t="shared" ref="H79:H84" si="7">ROUND(E79-G79,2)</f>
        <v>16.440000000000001</v>
      </c>
    </row>
    <row r="80" spans="1:8" x14ac:dyDescent="0.25">
      <c r="A80" s="14" t="s">
        <v>38</v>
      </c>
      <c r="B80" s="14" t="s">
        <v>48</v>
      </c>
      <c r="C80" s="15">
        <v>26.82</v>
      </c>
      <c r="D80" s="14">
        <v>1</v>
      </c>
      <c r="E80" s="30">
        <f>ROUND(C80*D80,2)</f>
        <v>26.82</v>
      </c>
      <c r="F80" s="16">
        <v>0</v>
      </c>
      <c r="G80" s="30">
        <f>ROUND(E80*F80,2)</f>
        <v>0</v>
      </c>
      <c r="H80" s="30">
        <f t="shared" si="7"/>
        <v>26.82</v>
      </c>
    </row>
    <row r="81" spans="1:8" x14ac:dyDescent="0.25">
      <c r="A81" s="9" t="s">
        <v>91</v>
      </c>
      <c r="B81" s="9" t="s">
        <v>48</v>
      </c>
      <c r="C81" s="10">
        <v>115.36</v>
      </c>
      <c r="D81" s="9">
        <v>1</v>
      </c>
      <c r="E81" s="28">
        <f>ROUND(C81*D81,2)</f>
        <v>115.36</v>
      </c>
      <c r="F81" s="11">
        <v>0</v>
      </c>
      <c r="G81" s="28">
        <f>ROUND(E81*F81,2)</f>
        <v>0</v>
      </c>
      <c r="H81" s="28">
        <f t="shared" si="7"/>
        <v>115.36</v>
      </c>
    </row>
    <row r="82" spans="1:8" x14ac:dyDescent="0.25">
      <c r="A82" s="7" t="s">
        <v>53</v>
      </c>
      <c r="C82" s="30"/>
      <c r="E82" s="30">
        <f>SUM(E79:E81)</f>
        <v>158.62</v>
      </c>
      <c r="G82" s="12">
        <f>SUM(G79:G81)</f>
        <v>0</v>
      </c>
      <c r="H82" s="12">
        <f t="shared" si="7"/>
        <v>158.62</v>
      </c>
    </row>
    <row r="83" spans="1:8" x14ac:dyDescent="0.25">
      <c r="A83" s="7" t="s">
        <v>54</v>
      </c>
      <c r="C83" s="30"/>
      <c r="E83" s="30">
        <f>+E75+E82</f>
        <v>1139.0700000000002</v>
      </c>
      <c r="G83" s="12">
        <f>+G75+G82</f>
        <v>0</v>
      </c>
      <c r="H83" s="12">
        <f t="shared" si="7"/>
        <v>1139.07</v>
      </c>
    </row>
    <row r="84" spans="1:8" x14ac:dyDescent="0.25">
      <c r="A84" s="7" t="s">
        <v>55</v>
      </c>
      <c r="C84" s="30"/>
      <c r="E84" s="30">
        <f>+E9-E83</f>
        <v>-72.870000000000118</v>
      </c>
      <c r="G84" s="12">
        <f>+G9-G83</f>
        <v>0</v>
      </c>
      <c r="H84" s="12">
        <f t="shared" si="7"/>
        <v>-72.87</v>
      </c>
    </row>
    <row r="85" spans="1:8" x14ac:dyDescent="0.25">
      <c r="A85" t="s">
        <v>120</v>
      </c>
      <c r="C85" s="30"/>
      <c r="E85" s="30"/>
    </row>
    <row r="86" spans="1:8" x14ac:dyDescent="0.25">
      <c r="A86" t="s">
        <v>427</v>
      </c>
      <c r="C86" s="30"/>
      <c r="E86" s="30"/>
    </row>
    <row r="87" spans="1:8" x14ac:dyDescent="0.25">
      <c r="C87" s="30"/>
      <c r="E87" s="30"/>
    </row>
    <row r="88" spans="1:8" x14ac:dyDescent="0.25">
      <c r="A88" s="7" t="s">
        <v>121</v>
      </c>
      <c r="C88" s="30"/>
      <c r="E88" s="30"/>
    </row>
    <row r="89" spans="1:8" x14ac:dyDescent="0.25">
      <c r="A89" s="7" t="s">
        <v>122</v>
      </c>
      <c r="C89" s="30"/>
      <c r="E89" s="30"/>
    </row>
    <row r="90" spans="1:8" x14ac:dyDescent="0.25">
      <c r="A90" s="7"/>
      <c r="C90" s="30"/>
      <c r="E90" s="30"/>
    </row>
    <row r="91" spans="1:8" x14ac:dyDescent="0.25">
      <c r="C91" s="30"/>
      <c r="E91" s="30"/>
    </row>
    <row r="92" spans="1:8" x14ac:dyDescent="0.25">
      <c r="C92" s="30"/>
      <c r="E92" s="30"/>
    </row>
    <row r="93" spans="1:8" x14ac:dyDescent="0.25">
      <c r="C93" s="30"/>
      <c r="E93" s="30"/>
    </row>
    <row r="94" spans="1:8" x14ac:dyDescent="0.25">
      <c r="C94" s="30"/>
      <c r="E94" s="30"/>
    </row>
    <row r="95" spans="1:8" x14ac:dyDescent="0.25">
      <c r="C95" s="30"/>
      <c r="E95" s="30"/>
    </row>
    <row r="96" spans="1:8" x14ac:dyDescent="0.25">
      <c r="C96" s="30"/>
      <c r="E96" s="30"/>
    </row>
    <row r="97" spans="1:19" x14ac:dyDescent="0.25">
      <c r="C97" s="30"/>
      <c r="E97" s="30"/>
    </row>
    <row r="98" spans="1:19" x14ac:dyDescent="0.25">
      <c r="C98" s="30"/>
      <c r="E98" s="30"/>
    </row>
    <row r="99" spans="1:19" x14ac:dyDescent="0.25">
      <c r="A99" s="7" t="s">
        <v>50</v>
      </c>
      <c r="E99" s="34">
        <f>VLOOKUP(A99,$A$1:$H$98,5,FALSE)</f>
        <v>980.45000000000016</v>
      </c>
    </row>
    <row r="100" spans="1:19" x14ac:dyDescent="0.25">
      <c r="A100" s="7" t="s">
        <v>295</v>
      </c>
      <c r="E100" s="34">
        <f>VLOOKUP(A100,$A$1:$H$98,5,FALSE)</f>
        <v>158.62</v>
      </c>
    </row>
    <row r="101" spans="1:19" x14ac:dyDescent="0.25">
      <c r="A101" s="7" t="s">
        <v>296</v>
      </c>
      <c r="E101" s="34">
        <f t="shared" ref="E101:E102" si="8">VLOOKUP(A101,$A$1:$H$98,5,FALSE)</f>
        <v>1139.0700000000002</v>
      </c>
    </row>
    <row r="102" spans="1:19" x14ac:dyDescent="0.25">
      <c r="A102" s="7" t="s">
        <v>55</v>
      </c>
      <c r="E102" s="34">
        <f t="shared" si="8"/>
        <v>-72.870000000000118</v>
      </c>
    </row>
    <row r="104" spans="1:19" x14ac:dyDescent="0.25">
      <c r="A104" s="39" t="s">
        <v>257</v>
      </c>
      <c r="K104" s="39" t="s">
        <v>258</v>
      </c>
    </row>
    <row r="105" spans="1:19" x14ac:dyDescent="0.25">
      <c r="A105" s="34">
        <f>E102</f>
        <v>-72.870000000000118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-72.870000000000118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9" x14ac:dyDescent="0.25">
      <c r="A106">
        <f>A107-Calculator!$B$15</f>
        <v>205</v>
      </c>
      <c r="B106" s="12">
        <f t="dataTable" ref="B106:I112" dt2D="1" dtr="1" r1="D8" r2="D7" ca="1"/>
        <v>-879.56999999999994</v>
      </c>
      <c r="C106" s="12">
        <v>-879.01999999999987</v>
      </c>
      <c r="D106" s="12">
        <v>-878.46999999999991</v>
      </c>
      <c r="E106" s="12">
        <v>-877.91999999999985</v>
      </c>
      <c r="F106" s="12">
        <v>-877.36999999999989</v>
      </c>
      <c r="G106" s="12">
        <v>-876.81999999999994</v>
      </c>
      <c r="H106" s="12">
        <v>-876.26999999999987</v>
      </c>
      <c r="I106" s="12">
        <v>-875.71999999999991</v>
      </c>
      <c r="K106">
        <f>K107-Calculator!$B$27</f>
        <v>45</v>
      </c>
      <c r="L106" s="12">
        <f t="dataTable" ref="L106:R112" dt2D="1" dtr="1" r1="D8" r2="D7"/>
        <v>-980.37</v>
      </c>
      <c r="M106" s="12">
        <v>-979.81999999999994</v>
      </c>
      <c r="N106" s="12">
        <v>-979.27</v>
      </c>
      <c r="O106" s="12">
        <v>-978.72</v>
      </c>
      <c r="P106" s="12">
        <v>-978.17</v>
      </c>
      <c r="Q106" s="12">
        <v>-977.62</v>
      </c>
      <c r="R106" s="12">
        <v>-977.06999999999994</v>
      </c>
      <c r="S106" s="12"/>
    </row>
    <row r="107" spans="1:19" x14ac:dyDescent="0.25">
      <c r="A107">
        <f>A108-Calculator!$B$15</f>
        <v>210</v>
      </c>
      <c r="B107" s="12">
        <v>-876.42000000000007</v>
      </c>
      <c r="C107" s="12">
        <v>-875.87000000000012</v>
      </c>
      <c r="D107" s="12">
        <v>-875.32</v>
      </c>
      <c r="E107" s="12">
        <v>-874.7700000000001</v>
      </c>
      <c r="F107" s="12">
        <v>-874.22</v>
      </c>
      <c r="G107" s="12">
        <v>-873.67000000000007</v>
      </c>
      <c r="H107" s="12">
        <v>-873.12000000000012</v>
      </c>
      <c r="I107" s="12">
        <v>-872.57</v>
      </c>
      <c r="K107">
        <f>K108-Calculator!$B$27</f>
        <v>50</v>
      </c>
      <c r="L107" s="12">
        <v>-977.22</v>
      </c>
      <c r="M107" s="12">
        <v>-976.67000000000007</v>
      </c>
      <c r="N107" s="12">
        <v>-976.12</v>
      </c>
      <c r="O107" s="12">
        <v>-975.57</v>
      </c>
      <c r="P107" s="12">
        <v>-975.0200000000001</v>
      </c>
      <c r="Q107" s="12">
        <v>-974.47</v>
      </c>
      <c r="R107" s="12">
        <v>-973.92000000000007</v>
      </c>
      <c r="S107" s="12"/>
    </row>
    <row r="108" spans="1:19" x14ac:dyDescent="0.25">
      <c r="A108">
        <f>A109-Calculator!$B$15</f>
        <v>215</v>
      </c>
      <c r="B108" s="12">
        <v>-873.27</v>
      </c>
      <c r="C108" s="12">
        <v>-872.72</v>
      </c>
      <c r="D108" s="12">
        <v>-872.17000000000007</v>
      </c>
      <c r="E108" s="12">
        <v>-871.62</v>
      </c>
      <c r="F108" s="12">
        <v>-871.07</v>
      </c>
      <c r="G108" s="12">
        <v>-870.52</v>
      </c>
      <c r="H108" s="12">
        <v>-869.97</v>
      </c>
      <c r="I108" s="12">
        <v>-869.42000000000007</v>
      </c>
      <c r="K108">
        <f>K109-Calculator!$B$27</f>
        <v>55</v>
      </c>
      <c r="L108" s="12">
        <v>-974.07</v>
      </c>
      <c r="M108" s="12">
        <v>-973.52</v>
      </c>
      <c r="N108" s="12">
        <v>-972.97</v>
      </c>
      <c r="O108" s="12">
        <v>-972.42</v>
      </c>
      <c r="P108" s="12">
        <v>-971.87</v>
      </c>
      <c r="Q108" s="12">
        <v>-971.32</v>
      </c>
      <c r="R108" s="12">
        <v>-970.77</v>
      </c>
      <c r="S108" s="12"/>
    </row>
    <row r="109" spans="1:19" x14ac:dyDescent="0.25">
      <c r="A109">
        <f>Calculator!B10</f>
        <v>220</v>
      </c>
      <c r="B109" s="12">
        <v>-870.12</v>
      </c>
      <c r="C109" s="12">
        <v>-869.56999999999994</v>
      </c>
      <c r="D109" s="12">
        <v>-869.02</v>
      </c>
      <c r="E109" s="12">
        <v>-868.47</v>
      </c>
      <c r="F109" s="12">
        <v>-867.92</v>
      </c>
      <c r="G109" s="12">
        <v>-867.37</v>
      </c>
      <c r="H109" s="12">
        <v>-866.81999999999994</v>
      </c>
      <c r="I109" s="12">
        <v>-866.27</v>
      </c>
      <c r="K109">
        <f>Calculator!B22</f>
        <v>60</v>
      </c>
      <c r="L109" s="12">
        <v>-970.92</v>
      </c>
      <c r="M109" s="12">
        <v>-970.37</v>
      </c>
      <c r="N109" s="12">
        <v>-969.81999999999994</v>
      </c>
      <c r="O109" s="12">
        <v>-969.27</v>
      </c>
      <c r="P109" s="12">
        <v>-968.71999999999991</v>
      </c>
      <c r="Q109" s="12">
        <v>-968.17</v>
      </c>
      <c r="R109" s="12">
        <v>-967.62</v>
      </c>
      <c r="S109" s="12"/>
    </row>
    <row r="110" spans="1:19" x14ac:dyDescent="0.25">
      <c r="A110">
        <f>A109+Calculator!$B$15</f>
        <v>225</v>
      </c>
      <c r="B110" s="12">
        <v>-866.97000000000014</v>
      </c>
      <c r="C110" s="12">
        <v>-866.42000000000019</v>
      </c>
      <c r="D110" s="12">
        <v>-865.87000000000012</v>
      </c>
      <c r="E110" s="12">
        <v>-865.32000000000016</v>
      </c>
      <c r="F110" s="12">
        <v>-864.77000000000021</v>
      </c>
      <c r="G110" s="12">
        <v>-864.22000000000014</v>
      </c>
      <c r="H110" s="12">
        <v>-863.67000000000019</v>
      </c>
      <c r="I110" s="12">
        <v>-863.12000000000012</v>
      </c>
      <c r="K110">
        <f>K109+Calculator!$B$27</f>
        <v>65</v>
      </c>
      <c r="L110" s="12">
        <v>-967.77</v>
      </c>
      <c r="M110" s="12">
        <v>-967.22</v>
      </c>
      <c r="N110" s="12">
        <v>-966.67000000000007</v>
      </c>
      <c r="O110" s="12">
        <v>-966.12</v>
      </c>
      <c r="P110" s="12">
        <v>-965.57</v>
      </c>
      <c r="Q110" s="12">
        <v>-965.02</v>
      </c>
      <c r="R110" s="12">
        <v>-964.47</v>
      </c>
      <c r="S110" s="12"/>
    </row>
    <row r="111" spans="1:19" x14ac:dyDescent="0.25">
      <c r="A111">
        <f>A110+Calculator!$B$15</f>
        <v>230</v>
      </c>
      <c r="B111" s="12">
        <v>-863.82000000000016</v>
      </c>
      <c r="C111" s="12">
        <v>-863.2700000000001</v>
      </c>
      <c r="D111" s="12">
        <v>-862.72000000000014</v>
      </c>
      <c r="E111" s="12">
        <v>-862.17000000000007</v>
      </c>
      <c r="F111" s="12">
        <v>-861.62000000000012</v>
      </c>
      <c r="G111" s="12">
        <v>-861.07000000000016</v>
      </c>
      <c r="H111" s="12">
        <v>-860.5200000000001</v>
      </c>
      <c r="I111" s="12">
        <v>-859.97000000000014</v>
      </c>
      <c r="K111">
        <f>K110+Calculator!$B$27</f>
        <v>70</v>
      </c>
      <c r="L111" s="12">
        <v>-964.62000000000012</v>
      </c>
      <c r="M111" s="12">
        <v>-964.07</v>
      </c>
      <c r="N111" s="12">
        <v>-963.5200000000001</v>
      </c>
      <c r="O111" s="12">
        <v>-962.97000000000014</v>
      </c>
      <c r="P111" s="12">
        <v>-962.42000000000007</v>
      </c>
      <c r="Q111" s="12">
        <v>-961.87000000000012</v>
      </c>
      <c r="R111" s="12">
        <v>-961.32</v>
      </c>
      <c r="S111" s="12"/>
    </row>
    <row r="112" spans="1:19" x14ac:dyDescent="0.25">
      <c r="A112">
        <f>A111+Calculator!$B$15</f>
        <v>235</v>
      </c>
      <c r="B112" s="12">
        <v>-860.67000000000007</v>
      </c>
      <c r="C112" s="12">
        <v>-860.12000000000012</v>
      </c>
      <c r="D112" s="12">
        <v>-859.57</v>
      </c>
      <c r="E112" s="12">
        <v>-859.0200000000001</v>
      </c>
      <c r="F112" s="12">
        <v>-858.47</v>
      </c>
      <c r="G112" s="12">
        <v>-857.92000000000007</v>
      </c>
      <c r="H112" s="12">
        <v>-857.37000000000012</v>
      </c>
      <c r="I112" s="12">
        <v>-856.82</v>
      </c>
      <c r="K112">
        <f>K111+Calculator!$B$27</f>
        <v>75</v>
      </c>
      <c r="L112" s="12">
        <v>-961.47</v>
      </c>
      <c r="M112" s="12">
        <v>-960.92000000000007</v>
      </c>
      <c r="N112" s="12">
        <v>-960.37</v>
      </c>
      <c r="O112" s="12">
        <v>-959.82</v>
      </c>
      <c r="P112" s="12">
        <v>-959.2700000000001</v>
      </c>
      <c r="Q112" s="12">
        <v>-958.72</v>
      </c>
      <c r="R112" s="12">
        <v>-958.17000000000007</v>
      </c>
      <c r="S112" s="12"/>
    </row>
    <row r="114" spans="1:14" x14ac:dyDescent="0.25">
      <c r="A114" s="39" t="s">
        <v>257</v>
      </c>
      <c r="K114" s="39" t="s">
        <v>258</v>
      </c>
    </row>
    <row r="115" spans="1:14" x14ac:dyDescent="0.25">
      <c r="A115" t="s">
        <v>315</v>
      </c>
      <c r="B115" t="s">
        <v>316</v>
      </c>
      <c r="C115" t="s">
        <v>317</v>
      </c>
      <c r="K115" t="s">
        <v>315</v>
      </c>
      <c r="L115" t="s">
        <v>316</v>
      </c>
      <c r="M115" t="s">
        <v>317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-879.56999999999994</v>
      </c>
      <c r="K116">
        <f>$K$106</f>
        <v>45</v>
      </c>
      <c r="L116">
        <f>$L$105</f>
        <v>-15</v>
      </c>
      <c r="M116">
        <f>K116+L116</f>
        <v>30</v>
      </c>
      <c r="N116" s="12">
        <f>L106</f>
        <v>-980.37</v>
      </c>
    </row>
    <row r="117" spans="1:14" x14ac:dyDescent="0.25">
      <c r="A117">
        <f t="shared" ref="A117" si="9">$A$107</f>
        <v>210</v>
      </c>
      <c r="B117">
        <f>$C$105</f>
        <v>-10</v>
      </c>
      <c r="C117">
        <f t="shared" ref="C117:C122" si="10">A117+B117</f>
        <v>200</v>
      </c>
      <c r="D117" s="12">
        <f>C107</f>
        <v>-875.87000000000012</v>
      </c>
      <c r="K117">
        <f t="shared" ref="K117" si="11">$K$107</f>
        <v>50</v>
      </c>
      <c r="L117">
        <f t="shared" ref="L117" si="12">$M$105</f>
        <v>-10</v>
      </c>
      <c r="M117">
        <f t="shared" ref="M117:M122" si="13">K117+L117</f>
        <v>40</v>
      </c>
      <c r="N117" s="12">
        <f>M107</f>
        <v>-976.67000000000007</v>
      </c>
    </row>
    <row r="118" spans="1:14" x14ac:dyDescent="0.25">
      <c r="A118">
        <f t="shared" ref="A118" si="14">$A$108</f>
        <v>215</v>
      </c>
      <c r="B118">
        <f>$D$105</f>
        <v>-5</v>
      </c>
      <c r="C118">
        <f t="shared" si="10"/>
        <v>210</v>
      </c>
      <c r="D118" s="12">
        <f>D108</f>
        <v>-872.17000000000007</v>
      </c>
      <c r="K118">
        <f t="shared" ref="K118" si="15">$K$108</f>
        <v>55</v>
      </c>
      <c r="L118">
        <f t="shared" ref="L118" si="16">$N$105</f>
        <v>-5</v>
      </c>
      <c r="M118">
        <f t="shared" si="13"/>
        <v>50</v>
      </c>
      <c r="N118" s="12">
        <f>N108</f>
        <v>-972.97</v>
      </c>
    </row>
    <row r="119" spans="1:14" x14ac:dyDescent="0.25">
      <c r="A119">
        <f t="shared" ref="A119" si="17">$A$109</f>
        <v>220</v>
      </c>
      <c r="B119">
        <f>$E$105</f>
        <v>0</v>
      </c>
      <c r="C119">
        <f t="shared" si="10"/>
        <v>220</v>
      </c>
      <c r="D119" s="12">
        <f>E109</f>
        <v>-868.47</v>
      </c>
      <c r="K119">
        <f t="shared" ref="K119" si="18">$K$109</f>
        <v>60</v>
      </c>
      <c r="L119">
        <f t="shared" ref="L119" si="19">$O$105</f>
        <v>0</v>
      </c>
      <c r="M119">
        <f t="shared" si="13"/>
        <v>60</v>
      </c>
      <c r="N119" s="12">
        <f>O109</f>
        <v>-969.27</v>
      </c>
    </row>
    <row r="120" spans="1:14" x14ac:dyDescent="0.25">
      <c r="A120">
        <f t="shared" ref="A120" si="20">$A$110</f>
        <v>225</v>
      </c>
      <c r="B120">
        <f>$F$105</f>
        <v>5</v>
      </c>
      <c r="C120">
        <f t="shared" si="10"/>
        <v>230</v>
      </c>
      <c r="D120" s="12">
        <f>F110</f>
        <v>-864.77000000000021</v>
      </c>
      <c r="K120">
        <f t="shared" ref="K120" si="21">$K$110</f>
        <v>65</v>
      </c>
      <c r="L120">
        <f t="shared" ref="L120" si="22">$P$105</f>
        <v>5</v>
      </c>
      <c r="M120">
        <f t="shared" si="13"/>
        <v>70</v>
      </c>
      <c r="N120" s="12">
        <f>P110</f>
        <v>-965.57</v>
      </c>
    </row>
    <row r="121" spans="1:14" x14ac:dyDescent="0.25">
      <c r="A121">
        <f t="shared" ref="A121" si="23">$A$111</f>
        <v>230</v>
      </c>
      <c r="B121">
        <f>$G$105</f>
        <v>10</v>
      </c>
      <c r="C121">
        <f t="shared" si="10"/>
        <v>240</v>
      </c>
      <c r="D121" s="12">
        <f>G111</f>
        <v>-861.07000000000016</v>
      </c>
      <c r="K121">
        <f t="shared" ref="K121" si="24">$K$111</f>
        <v>70</v>
      </c>
      <c r="L121">
        <f t="shared" ref="L121" si="25">$Q$105</f>
        <v>10</v>
      </c>
      <c r="M121">
        <f t="shared" si="13"/>
        <v>80</v>
      </c>
      <c r="N121" s="12">
        <f>Q111</f>
        <v>-961.87000000000012</v>
      </c>
    </row>
    <row r="122" spans="1:14" x14ac:dyDescent="0.25">
      <c r="A122">
        <f t="shared" ref="A122" si="26">$A$112</f>
        <v>235</v>
      </c>
      <c r="B122">
        <f>$H$105</f>
        <v>15</v>
      </c>
      <c r="C122">
        <f t="shared" si="10"/>
        <v>250</v>
      </c>
      <c r="D122" s="12">
        <f>H112</f>
        <v>-857.37000000000012</v>
      </c>
      <c r="K122">
        <f t="shared" ref="K122" si="27">$K$112</f>
        <v>75</v>
      </c>
      <c r="L122">
        <f t="shared" ref="L122" si="28">$R$105</f>
        <v>15</v>
      </c>
      <c r="M122">
        <f t="shared" si="13"/>
        <v>90</v>
      </c>
      <c r="N122" s="12">
        <f>R112</f>
        <v>-958.17000000000007</v>
      </c>
    </row>
    <row r="123" spans="1:14" x14ac:dyDescent="0.25">
      <c r="D123" s="12"/>
      <c r="N123" s="12"/>
    </row>
    <row r="124" spans="1:14" x14ac:dyDescent="0.25">
      <c r="D124" s="12"/>
      <c r="N124" s="12"/>
    </row>
    <row r="125" spans="1:14" x14ac:dyDescent="0.25">
      <c r="D125" s="12"/>
      <c r="N125" s="12"/>
    </row>
    <row r="126" spans="1:14" x14ac:dyDescent="0.25">
      <c r="D126" s="12"/>
      <c r="N126" s="12"/>
    </row>
    <row r="127" spans="1:14" x14ac:dyDescent="0.25">
      <c r="N127" s="12"/>
    </row>
    <row r="128" spans="1:14" x14ac:dyDescent="0.25">
      <c r="D128" s="12"/>
    </row>
    <row r="129" spans="4:14" x14ac:dyDescent="0.25">
      <c r="D129" s="12"/>
      <c r="N129" s="12"/>
    </row>
    <row r="130" spans="4:14" x14ac:dyDescent="0.25">
      <c r="D130" s="12"/>
      <c r="N130" s="12"/>
    </row>
    <row r="131" spans="4:14" x14ac:dyDescent="0.25">
      <c r="D131" s="12"/>
      <c r="N131" s="12"/>
    </row>
    <row r="132" spans="4:14" x14ac:dyDescent="0.25">
      <c r="D132" s="12"/>
    </row>
    <row r="133" spans="4:14" x14ac:dyDescent="0.25">
      <c r="D133" s="12"/>
      <c r="N133" s="12"/>
    </row>
    <row r="134" spans="4:14" x14ac:dyDescent="0.25">
      <c r="D134" s="12"/>
      <c r="N134" s="12"/>
    </row>
    <row r="135" spans="4:14" x14ac:dyDescent="0.25">
      <c r="N135" s="12"/>
    </row>
    <row r="136" spans="4:14" x14ac:dyDescent="0.25">
      <c r="D136" s="12"/>
      <c r="N136" s="12"/>
    </row>
    <row r="137" spans="4:14" x14ac:dyDescent="0.25">
      <c r="D137" s="12"/>
      <c r="N137" s="12"/>
    </row>
    <row r="138" spans="4:14" x14ac:dyDescent="0.25">
      <c r="D138" s="12"/>
      <c r="N138" s="12"/>
    </row>
    <row r="139" spans="4:14" x14ac:dyDescent="0.25">
      <c r="D139" s="12"/>
      <c r="N139" s="12"/>
    </row>
    <row r="140" spans="4:14" x14ac:dyDescent="0.25">
      <c r="D140" s="12"/>
    </row>
    <row r="141" spans="4:14" x14ac:dyDescent="0.25">
      <c r="D141" s="12"/>
      <c r="N141" s="12"/>
    </row>
    <row r="142" spans="4:14" x14ac:dyDescent="0.25">
      <c r="D142" s="12"/>
      <c r="N142" s="12"/>
    </row>
    <row r="143" spans="4:14" x14ac:dyDescent="0.25">
      <c r="N143" s="12"/>
    </row>
    <row r="144" spans="4:14" x14ac:dyDescent="0.25">
      <c r="N144" s="12"/>
    </row>
    <row r="145" spans="14:14" x14ac:dyDescent="0.25">
      <c r="N145" s="12"/>
    </row>
    <row r="146" spans="14:14" x14ac:dyDescent="0.25">
      <c r="N146" s="12"/>
    </row>
    <row r="147" spans="14:14" x14ac:dyDescent="0.25">
      <c r="N147" s="12"/>
    </row>
    <row r="157" spans="14:14" x14ac:dyDescent="0.25">
      <c r="N157" s="12"/>
    </row>
    <row r="158" spans="14:14" x14ac:dyDescent="0.25">
      <c r="N158" s="12"/>
    </row>
    <row r="159" spans="14:14" x14ac:dyDescent="0.25">
      <c r="N159" s="12"/>
    </row>
    <row r="160" spans="14:14" x14ac:dyDescent="0.25">
      <c r="N160" s="12"/>
    </row>
    <row r="161" spans="14:14" x14ac:dyDescent="0.25">
      <c r="N161" s="12"/>
    </row>
    <row r="162" spans="14:14" x14ac:dyDescent="0.25">
      <c r="N162" s="12"/>
    </row>
    <row r="163" spans="14:14" x14ac:dyDescent="0.25">
      <c r="N163" s="12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7682B-BAA6-4692-AA66-1A4C507FB013}">
  <dimension ref="A1:S163"/>
  <sheetViews>
    <sheetView workbookViewId="0">
      <selection activeCell="D21" sqref="D21"/>
    </sheetView>
  </sheetViews>
  <sheetFormatPr defaultRowHeight="15" x14ac:dyDescent="0.25"/>
  <cols>
    <col min="1" max="1" width="25.7109375" customWidth="1"/>
    <col min="2" max="2" width="16.28515625" bestFit="1" customWidth="1"/>
    <col min="3" max="3" width="10.5703125" customWidth="1"/>
    <col min="4" max="4" width="11.140625" customWidth="1"/>
    <col min="5" max="5" width="11" customWidth="1"/>
    <col min="6" max="6" width="10.28515625" customWidth="1"/>
    <col min="7" max="7" width="10.5703125" customWidth="1"/>
    <col min="8" max="8" width="11.7109375" customWidth="1"/>
    <col min="9" max="9" width="10.7109375" customWidth="1"/>
    <col min="12" max="12" width="10.7109375" customWidth="1"/>
    <col min="13" max="13" width="10.42578125" customWidth="1"/>
    <col min="14" max="14" width="10.5703125" customWidth="1"/>
    <col min="15" max="15" width="11" customWidth="1"/>
    <col min="16" max="16" width="11.28515625" customWidth="1"/>
    <col min="17" max="17" width="10.7109375" customWidth="1"/>
    <col min="18" max="18" width="9.7109375" customWidth="1"/>
  </cols>
  <sheetData>
    <row r="1" spans="1:8" x14ac:dyDescent="0.25">
      <c r="A1" s="59" t="s">
        <v>101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102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453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f>IF(Calculator!B7="Cotton",Calculator!B13,IF(Calculator!B19="Cotton",Calculator!B25,0.74))</f>
        <v>0.74</v>
      </c>
      <c r="D7" s="17">
        <f>IF(Calculator!B7="Cotton",Calculator!B10,IF(Calculator!B19="Cotton",Calculator!B22,1500))</f>
        <v>1500</v>
      </c>
      <c r="E7" s="30">
        <f>ROUND(C7*D7,2)</f>
        <v>1110</v>
      </c>
      <c r="F7" s="16">
        <v>0</v>
      </c>
      <c r="G7" s="30">
        <f>ROUND(E7*F7,2)</f>
        <v>0</v>
      </c>
      <c r="H7" s="30">
        <f>ROUND(E7-G7,2)</f>
        <v>1110</v>
      </c>
    </row>
    <row r="8" spans="1:8" x14ac:dyDescent="0.25">
      <c r="A8" s="9" t="s">
        <v>65</v>
      </c>
      <c r="B8" s="9" t="s">
        <v>29</v>
      </c>
      <c r="C8" s="49">
        <f>IF(Calculator!B7="Cotton",Calculator!C13,IF(Calculator!B19="Cotton",Calculator!C25,0.11))</f>
        <v>0.11</v>
      </c>
      <c r="D8" s="50">
        <f>IF(Calculator!B7="Cotton",Calculator!C10,IF(Calculator!B19="Cotton",Calculator!C22,2025))</f>
        <v>2025</v>
      </c>
      <c r="E8" s="28">
        <f>ROUND(C8*D8,2)</f>
        <v>222.75</v>
      </c>
      <c r="F8" s="11">
        <v>0</v>
      </c>
      <c r="G8" s="28">
        <f>ROUND(E8*F8,2)</f>
        <v>0</v>
      </c>
      <c r="H8" s="28">
        <f>ROUND(E8-G8,2)</f>
        <v>222.75</v>
      </c>
    </row>
    <row r="9" spans="1:8" x14ac:dyDescent="0.25">
      <c r="A9" s="7" t="s">
        <v>11</v>
      </c>
      <c r="C9" s="30"/>
      <c r="E9" s="30">
        <f>SUM(E7:E8)</f>
        <v>1332.75</v>
      </c>
      <c r="G9" s="12">
        <f>SUM(G7:G8)</f>
        <v>0</v>
      </c>
      <c r="H9" s="12">
        <f>ROUND(E9-G9,2)</f>
        <v>1332.75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14</v>
      </c>
      <c r="C12" s="30"/>
      <c r="E12" s="30"/>
    </row>
    <row r="13" spans="1:8" x14ac:dyDescent="0.25">
      <c r="A13" s="14" t="s">
        <v>15</v>
      </c>
      <c r="B13" s="14" t="s">
        <v>16</v>
      </c>
      <c r="C13" s="15">
        <v>7.6</v>
      </c>
      <c r="D13" s="14">
        <v>2.5</v>
      </c>
      <c r="E13" s="30">
        <f>ROUND(C13*D13,2)</f>
        <v>19</v>
      </c>
      <c r="F13" s="16">
        <v>0</v>
      </c>
      <c r="G13" s="30">
        <f>ROUND(E13*F13,2)</f>
        <v>0</v>
      </c>
      <c r="H13" s="30">
        <f>ROUND(E13-G13,2)</f>
        <v>19</v>
      </c>
    </row>
    <row r="14" spans="1:8" x14ac:dyDescent="0.25">
      <c r="A14" s="14" t="s">
        <v>57</v>
      </c>
      <c r="B14" s="14" t="s">
        <v>16</v>
      </c>
      <c r="C14" s="15">
        <v>6.4</v>
      </c>
      <c r="D14" s="14">
        <v>5.75</v>
      </c>
      <c r="E14" s="30">
        <f>ROUND(C14*D14,2)</f>
        <v>36.799999999999997</v>
      </c>
      <c r="F14" s="16">
        <v>0</v>
      </c>
      <c r="G14" s="30">
        <f>ROUND(E14*F14,2)</f>
        <v>0</v>
      </c>
      <c r="H14" s="30">
        <f>ROUND(E14-G14,2)</f>
        <v>36.799999999999997</v>
      </c>
    </row>
    <row r="15" spans="1:8" x14ac:dyDescent="0.25">
      <c r="A15" s="13" t="s">
        <v>17</v>
      </c>
      <c r="C15" s="30"/>
      <c r="E15" s="30"/>
    </row>
    <row r="16" spans="1:8" x14ac:dyDescent="0.25">
      <c r="A16" s="14" t="s">
        <v>66</v>
      </c>
      <c r="B16" s="14" t="s">
        <v>18</v>
      </c>
      <c r="C16" s="15">
        <v>1.52</v>
      </c>
      <c r="D16" s="14">
        <v>2.2999999999999998</v>
      </c>
      <c r="E16" s="30">
        <f>ROUND(C16*D16,2)</f>
        <v>3.5</v>
      </c>
      <c r="F16" s="16">
        <v>0</v>
      </c>
      <c r="G16" s="30">
        <f>ROUND(E16*F16,2)</f>
        <v>0</v>
      </c>
      <c r="H16" s="30">
        <f>ROUND(E16-G16,2)</f>
        <v>3.5</v>
      </c>
    </row>
    <row r="17" spans="1:8" x14ac:dyDescent="0.25">
      <c r="A17" s="14" t="s">
        <v>67</v>
      </c>
      <c r="B17" s="14" t="s">
        <v>26</v>
      </c>
      <c r="C17" s="15">
        <v>3.56</v>
      </c>
      <c r="D17" s="14">
        <v>2.3125</v>
      </c>
      <c r="E17" s="30">
        <f>ROUND(C17*D17,2)</f>
        <v>8.23</v>
      </c>
      <c r="F17" s="16">
        <v>0</v>
      </c>
      <c r="G17" s="30">
        <f>ROUND(E17*F17,2)</f>
        <v>0</v>
      </c>
      <c r="H17" s="30">
        <f>ROUND(E17-G17,2)</f>
        <v>8.23</v>
      </c>
    </row>
    <row r="18" spans="1:8" x14ac:dyDescent="0.25">
      <c r="A18" s="14" t="s">
        <v>68</v>
      </c>
      <c r="B18" s="14" t="s">
        <v>26</v>
      </c>
      <c r="C18" s="15">
        <v>12.5</v>
      </c>
      <c r="D18" s="14">
        <v>0.5</v>
      </c>
      <c r="E18" s="30">
        <f>ROUND(C18*D18,2)</f>
        <v>6.25</v>
      </c>
      <c r="F18" s="16">
        <v>0</v>
      </c>
      <c r="G18" s="30">
        <f>ROUND(E18*F18,2)</f>
        <v>0</v>
      </c>
      <c r="H18" s="30">
        <f>ROUND(E18-G18,2)</f>
        <v>6.25</v>
      </c>
    </row>
    <row r="19" spans="1:8" x14ac:dyDescent="0.25">
      <c r="A19" s="13" t="s">
        <v>69</v>
      </c>
      <c r="C19" s="30"/>
      <c r="E19" s="30"/>
    </row>
    <row r="20" spans="1:8" x14ac:dyDescent="0.25">
      <c r="A20" s="14" t="s">
        <v>70</v>
      </c>
      <c r="B20" s="14" t="s">
        <v>29</v>
      </c>
      <c r="C20" s="15">
        <v>0.11</v>
      </c>
      <c r="D20" s="14">
        <f>D7</f>
        <v>1500</v>
      </c>
      <c r="E20" s="30">
        <f>ROUND(C20*D20,2)</f>
        <v>165</v>
      </c>
      <c r="F20" s="16">
        <v>0</v>
      </c>
      <c r="G20" s="30">
        <f>ROUND(E20*F20,2)</f>
        <v>0</v>
      </c>
      <c r="H20" s="30">
        <f>ROUND(E20-G20,2)</f>
        <v>165</v>
      </c>
    </row>
    <row r="21" spans="1:8" x14ac:dyDescent="0.25">
      <c r="A21" s="13" t="s">
        <v>20</v>
      </c>
      <c r="C21" s="30"/>
      <c r="E21" s="30"/>
    </row>
    <row r="22" spans="1:8" x14ac:dyDescent="0.25">
      <c r="A22" s="14" t="s">
        <v>22</v>
      </c>
      <c r="B22" s="14" t="s">
        <v>21</v>
      </c>
      <c r="C22" s="15">
        <v>46.6</v>
      </c>
      <c r="D22" s="14">
        <v>1.5</v>
      </c>
      <c r="E22" s="30">
        <f>ROUND(C22*D22,2)</f>
        <v>69.900000000000006</v>
      </c>
      <c r="F22" s="16">
        <v>0</v>
      </c>
      <c r="G22" s="30">
        <f>ROUND(E22*F22,2)</f>
        <v>0</v>
      </c>
      <c r="H22" s="30">
        <f>ROUND(E22-G22,2)</f>
        <v>69.900000000000006</v>
      </c>
    </row>
    <row r="23" spans="1:8" x14ac:dyDescent="0.25">
      <c r="A23" s="14" t="s">
        <v>103</v>
      </c>
      <c r="B23" s="14" t="s">
        <v>19</v>
      </c>
      <c r="C23" s="15">
        <v>4.3</v>
      </c>
      <c r="D23" s="14">
        <v>34.358199999999997</v>
      </c>
      <c r="E23" s="30">
        <f>ROUND(C23*D23,2)</f>
        <v>147.74</v>
      </c>
      <c r="F23" s="16">
        <v>0</v>
      </c>
      <c r="G23" s="30">
        <f>ROUND(E23*F23,2)</f>
        <v>0</v>
      </c>
      <c r="H23" s="30">
        <f>ROUND(E23-G23,2)</f>
        <v>147.74</v>
      </c>
    </row>
    <row r="24" spans="1:8" x14ac:dyDescent="0.25">
      <c r="A24" s="13" t="s">
        <v>23</v>
      </c>
      <c r="C24" s="30"/>
      <c r="E24" s="30"/>
    </row>
    <row r="25" spans="1:8" x14ac:dyDescent="0.25">
      <c r="A25" s="14" t="s">
        <v>71</v>
      </c>
      <c r="B25" s="14" t="s">
        <v>48</v>
      </c>
      <c r="C25" s="15">
        <v>20</v>
      </c>
      <c r="D25" s="14">
        <v>1</v>
      </c>
      <c r="E25" s="30">
        <f>ROUND(C25*D25,2)</f>
        <v>20</v>
      </c>
      <c r="F25" s="16">
        <v>0</v>
      </c>
      <c r="G25" s="30">
        <f>ROUND(E25*F25,2)</f>
        <v>0</v>
      </c>
      <c r="H25" s="30">
        <f>ROUND(E25-G25,2)</f>
        <v>20</v>
      </c>
    </row>
    <row r="26" spans="1:8" x14ac:dyDescent="0.25">
      <c r="A26" s="13" t="s">
        <v>24</v>
      </c>
      <c r="C26" s="30"/>
      <c r="E26" s="30"/>
    </row>
    <row r="27" spans="1:8" x14ac:dyDescent="0.25">
      <c r="A27" s="14" t="s">
        <v>59</v>
      </c>
      <c r="B27" s="14" t="s">
        <v>26</v>
      </c>
      <c r="C27" s="15">
        <v>14.3</v>
      </c>
      <c r="D27" s="14">
        <v>0.5</v>
      </c>
      <c r="E27" s="30">
        <f t="shared" ref="E27:E33" si="0">ROUND(C27*D27,2)</f>
        <v>7.15</v>
      </c>
      <c r="F27" s="16">
        <v>0</v>
      </c>
      <c r="G27" s="30">
        <f t="shared" ref="G27:G33" si="1">ROUND(E27*F27,2)</f>
        <v>0</v>
      </c>
      <c r="H27" s="30">
        <f t="shared" ref="H27:H33" si="2">ROUND(E27-G27,2)</f>
        <v>7.15</v>
      </c>
    </row>
    <row r="28" spans="1:8" x14ac:dyDescent="0.25">
      <c r="A28" s="14" t="s">
        <v>25</v>
      </c>
      <c r="B28" s="14" t="s">
        <v>18</v>
      </c>
      <c r="C28" s="15">
        <v>0.34</v>
      </c>
      <c r="D28" s="14">
        <v>96</v>
      </c>
      <c r="E28" s="30">
        <f t="shared" si="0"/>
        <v>32.64</v>
      </c>
      <c r="F28" s="16">
        <v>0</v>
      </c>
      <c r="G28" s="30">
        <f t="shared" si="1"/>
        <v>0</v>
      </c>
      <c r="H28" s="30">
        <f t="shared" si="2"/>
        <v>32.64</v>
      </c>
    </row>
    <row r="29" spans="1:8" x14ac:dyDescent="0.25">
      <c r="A29" s="14" t="s">
        <v>104</v>
      </c>
      <c r="B29" s="14" t="s">
        <v>26</v>
      </c>
      <c r="C29" s="15">
        <v>13.86</v>
      </c>
      <c r="D29" s="14">
        <v>1</v>
      </c>
      <c r="E29" s="30">
        <f t="shared" si="0"/>
        <v>13.86</v>
      </c>
      <c r="F29" s="16">
        <v>0</v>
      </c>
      <c r="G29" s="30">
        <f t="shared" si="1"/>
        <v>0</v>
      </c>
      <c r="H29" s="30">
        <f t="shared" si="2"/>
        <v>13.86</v>
      </c>
    </row>
    <row r="30" spans="1:8" x14ac:dyDescent="0.25">
      <c r="A30" s="14" t="s">
        <v>105</v>
      </c>
      <c r="B30" s="14" t="s">
        <v>18</v>
      </c>
      <c r="C30" s="15">
        <v>0.37</v>
      </c>
      <c r="D30" s="14">
        <v>48</v>
      </c>
      <c r="E30" s="30">
        <f t="shared" si="0"/>
        <v>17.760000000000002</v>
      </c>
      <c r="F30" s="16">
        <v>0</v>
      </c>
      <c r="G30" s="30">
        <f t="shared" si="1"/>
        <v>0</v>
      </c>
      <c r="H30" s="30">
        <f t="shared" si="2"/>
        <v>17.760000000000002</v>
      </c>
    </row>
    <row r="31" spans="1:8" x14ac:dyDescent="0.25">
      <c r="A31" s="14" t="s">
        <v>106</v>
      </c>
      <c r="B31" s="14" t="s">
        <v>26</v>
      </c>
      <c r="C31" s="15">
        <v>6.37</v>
      </c>
      <c r="D31" s="14">
        <v>2</v>
      </c>
      <c r="E31" s="30">
        <f t="shared" si="0"/>
        <v>12.74</v>
      </c>
      <c r="F31" s="16">
        <v>0</v>
      </c>
      <c r="G31" s="30">
        <f t="shared" si="1"/>
        <v>0</v>
      </c>
      <c r="H31" s="30">
        <f t="shared" si="2"/>
        <v>12.74</v>
      </c>
    </row>
    <row r="32" spans="1:8" x14ac:dyDescent="0.25">
      <c r="A32" s="14" t="s">
        <v>398</v>
      </c>
      <c r="B32" s="14" t="s">
        <v>18</v>
      </c>
      <c r="C32" s="15">
        <v>0.83</v>
      </c>
      <c r="D32" s="14">
        <v>25.6</v>
      </c>
      <c r="E32" s="30">
        <f t="shared" si="0"/>
        <v>21.25</v>
      </c>
      <c r="F32" s="16">
        <v>0</v>
      </c>
      <c r="G32" s="30">
        <f t="shared" si="1"/>
        <v>0</v>
      </c>
      <c r="H32" s="30">
        <f t="shared" si="2"/>
        <v>21.25</v>
      </c>
    </row>
    <row r="33" spans="1:8" x14ac:dyDescent="0.25">
      <c r="A33" s="14" t="s">
        <v>74</v>
      </c>
      <c r="B33" s="14" t="s">
        <v>26</v>
      </c>
      <c r="C33" s="15">
        <v>11.45</v>
      </c>
      <c r="D33" s="14">
        <v>2</v>
      </c>
      <c r="E33" s="30">
        <f t="shared" si="0"/>
        <v>22.9</v>
      </c>
      <c r="F33" s="16">
        <v>0</v>
      </c>
      <c r="G33" s="30">
        <f t="shared" si="1"/>
        <v>0</v>
      </c>
      <c r="H33" s="30">
        <f t="shared" si="2"/>
        <v>22.9</v>
      </c>
    </row>
    <row r="34" spans="1:8" x14ac:dyDescent="0.25">
      <c r="A34" s="13" t="s">
        <v>27</v>
      </c>
      <c r="C34" s="30"/>
      <c r="E34" s="30"/>
    </row>
    <row r="35" spans="1:8" x14ac:dyDescent="0.25">
      <c r="A35" s="14" t="s">
        <v>141</v>
      </c>
      <c r="B35" s="14" t="s">
        <v>29</v>
      </c>
      <c r="C35" s="15">
        <v>6.62</v>
      </c>
      <c r="D35" s="14">
        <v>0.5</v>
      </c>
      <c r="E35" s="30">
        <f t="shared" ref="E35:E44" si="3">ROUND(C35*D35,2)</f>
        <v>3.31</v>
      </c>
      <c r="F35" s="16">
        <v>0</v>
      </c>
      <c r="G35" s="30">
        <f t="shared" ref="G35:G44" si="4">ROUND(E35*F35,2)</f>
        <v>0</v>
      </c>
      <c r="H35" s="30">
        <f t="shared" ref="H35:H44" si="5">ROUND(E35-G35,2)</f>
        <v>3.31</v>
      </c>
    </row>
    <row r="36" spans="1:8" x14ac:dyDescent="0.25">
      <c r="A36" s="14" t="s">
        <v>107</v>
      </c>
      <c r="B36" s="14" t="s">
        <v>18</v>
      </c>
      <c r="C36" s="15">
        <v>1.43</v>
      </c>
      <c r="D36" s="14">
        <v>5.2</v>
      </c>
      <c r="E36" s="30">
        <f t="shared" si="3"/>
        <v>7.44</v>
      </c>
      <c r="F36" s="16">
        <v>0</v>
      </c>
      <c r="G36" s="30">
        <f t="shared" si="4"/>
        <v>0</v>
      </c>
      <c r="H36" s="30">
        <f t="shared" si="5"/>
        <v>7.44</v>
      </c>
    </row>
    <row r="37" spans="1:8" x14ac:dyDescent="0.25">
      <c r="A37" s="14" t="s">
        <v>108</v>
      </c>
      <c r="B37" s="14" t="s">
        <v>18</v>
      </c>
      <c r="C37" s="15">
        <v>2.23</v>
      </c>
      <c r="D37" s="14">
        <v>6</v>
      </c>
      <c r="E37" s="30">
        <f t="shared" si="3"/>
        <v>13.38</v>
      </c>
      <c r="F37" s="16">
        <v>0</v>
      </c>
      <c r="G37" s="30">
        <f t="shared" si="4"/>
        <v>0</v>
      </c>
      <c r="H37" s="30">
        <f t="shared" si="5"/>
        <v>13.38</v>
      </c>
    </row>
    <row r="38" spans="1:8" x14ac:dyDescent="0.25">
      <c r="A38" s="14" t="s">
        <v>109</v>
      </c>
      <c r="B38" s="14" t="s">
        <v>18</v>
      </c>
      <c r="C38" s="15">
        <v>1.06</v>
      </c>
      <c r="D38" s="14">
        <v>2</v>
      </c>
      <c r="E38" s="30">
        <f t="shared" si="3"/>
        <v>2.12</v>
      </c>
      <c r="F38" s="16">
        <v>0</v>
      </c>
      <c r="G38" s="30">
        <f t="shared" si="4"/>
        <v>0</v>
      </c>
      <c r="H38" s="30">
        <f t="shared" si="5"/>
        <v>2.12</v>
      </c>
    </row>
    <row r="39" spans="1:8" x14ac:dyDescent="0.25">
      <c r="A39" s="14" t="s">
        <v>79</v>
      </c>
      <c r="B39" s="14" t="s">
        <v>18</v>
      </c>
      <c r="C39" s="15">
        <v>5.95</v>
      </c>
      <c r="D39" s="14">
        <v>2</v>
      </c>
      <c r="E39" s="30">
        <f t="shared" si="3"/>
        <v>11.9</v>
      </c>
      <c r="F39" s="16">
        <v>0</v>
      </c>
      <c r="G39" s="30">
        <f t="shared" si="4"/>
        <v>0</v>
      </c>
      <c r="H39" s="30">
        <f t="shared" si="5"/>
        <v>11.9</v>
      </c>
    </row>
    <row r="40" spans="1:8" x14ac:dyDescent="0.25">
      <c r="A40" s="14" t="s">
        <v>78</v>
      </c>
      <c r="B40" s="14" t="s">
        <v>29</v>
      </c>
      <c r="C40" s="15">
        <v>9.3000000000000007</v>
      </c>
      <c r="D40" s="14">
        <v>1.5</v>
      </c>
      <c r="E40" s="30">
        <f t="shared" si="3"/>
        <v>13.95</v>
      </c>
      <c r="F40" s="16">
        <v>0</v>
      </c>
      <c r="G40" s="30">
        <f t="shared" si="4"/>
        <v>0</v>
      </c>
      <c r="H40" s="30">
        <f t="shared" si="5"/>
        <v>13.95</v>
      </c>
    </row>
    <row r="41" spans="1:8" x14ac:dyDescent="0.25">
      <c r="A41" s="14" t="s">
        <v>110</v>
      </c>
      <c r="B41" s="14" t="s">
        <v>18</v>
      </c>
      <c r="C41" s="15">
        <v>1.1299999999999999</v>
      </c>
      <c r="D41" s="14">
        <v>12.8</v>
      </c>
      <c r="E41" s="30">
        <f t="shared" si="3"/>
        <v>14.46</v>
      </c>
      <c r="F41" s="16">
        <v>0</v>
      </c>
      <c r="G41" s="30">
        <f t="shared" si="4"/>
        <v>0</v>
      </c>
      <c r="H41" s="30">
        <f t="shared" si="5"/>
        <v>14.46</v>
      </c>
    </row>
    <row r="42" spans="1:8" x14ac:dyDescent="0.25">
      <c r="A42" s="14" t="s">
        <v>111</v>
      </c>
      <c r="B42" s="14" t="s">
        <v>18</v>
      </c>
      <c r="C42" s="15">
        <v>2.08</v>
      </c>
      <c r="D42" s="14">
        <v>1</v>
      </c>
      <c r="E42" s="30">
        <f t="shared" si="3"/>
        <v>2.08</v>
      </c>
      <c r="F42" s="16">
        <v>0</v>
      </c>
      <c r="G42" s="30">
        <f t="shared" si="4"/>
        <v>0</v>
      </c>
      <c r="H42" s="30">
        <f t="shared" si="5"/>
        <v>2.08</v>
      </c>
    </row>
    <row r="43" spans="1:8" x14ac:dyDescent="0.25">
      <c r="A43" s="14" t="s">
        <v>112</v>
      </c>
      <c r="B43" s="14" t="s">
        <v>48</v>
      </c>
      <c r="C43" s="15">
        <v>15</v>
      </c>
      <c r="D43" s="14">
        <v>1.5</v>
      </c>
      <c r="E43" s="30">
        <f t="shared" si="3"/>
        <v>22.5</v>
      </c>
      <c r="F43" s="16">
        <v>0</v>
      </c>
      <c r="G43" s="30">
        <f t="shared" si="4"/>
        <v>0</v>
      </c>
      <c r="H43" s="30">
        <f t="shared" si="5"/>
        <v>22.5</v>
      </c>
    </row>
    <row r="44" spans="1:8" x14ac:dyDescent="0.25">
      <c r="A44" s="14" t="s">
        <v>113</v>
      </c>
      <c r="B44" s="14" t="s">
        <v>18</v>
      </c>
      <c r="C44" s="15">
        <v>8.82</v>
      </c>
      <c r="D44" s="14">
        <v>1.5</v>
      </c>
      <c r="E44" s="30">
        <f t="shared" si="3"/>
        <v>13.23</v>
      </c>
      <c r="F44" s="16">
        <v>0</v>
      </c>
      <c r="G44" s="30">
        <f t="shared" si="4"/>
        <v>0</v>
      </c>
      <c r="H44" s="30">
        <f t="shared" si="5"/>
        <v>13.23</v>
      </c>
    </row>
    <row r="45" spans="1:8" x14ac:dyDescent="0.25">
      <c r="A45" s="13" t="s">
        <v>30</v>
      </c>
      <c r="C45" s="30"/>
      <c r="E45" s="30"/>
    </row>
    <row r="46" spans="1:8" x14ac:dyDescent="0.25">
      <c r="A46" s="14" t="s">
        <v>31</v>
      </c>
      <c r="B46" s="14" t="s">
        <v>32</v>
      </c>
      <c r="C46" s="15">
        <v>0.24</v>
      </c>
      <c r="D46" s="14">
        <v>33</v>
      </c>
      <c r="E46" s="30">
        <f>ROUND(C46*D46,2)</f>
        <v>7.92</v>
      </c>
      <c r="F46" s="16">
        <v>0</v>
      </c>
      <c r="G46" s="30">
        <f>ROUND(E46*F46,2)</f>
        <v>0</v>
      </c>
      <c r="H46" s="30">
        <f>ROUND(E46-G46,2)</f>
        <v>7.92</v>
      </c>
    </row>
    <row r="47" spans="1:8" x14ac:dyDescent="0.25">
      <c r="A47" s="13" t="s">
        <v>33</v>
      </c>
      <c r="C47" s="30"/>
      <c r="E47" s="30"/>
    </row>
    <row r="48" spans="1:8" x14ac:dyDescent="0.25">
      <c r="A48" s="14" t="s">
        <v>399</v>
      </c>
      <c r="B48" s="14" t="s">
        <v>60</v>
      </c>
      <c r="C48" s="15">
        <v>2.35</v>
      </c>
      <c r="D48" s="14">
        <v>45</v>
      </c>
      <c r="E48" s="30">
        <f>ROUND(C48*D48,2)</f>
        <v>105.75</v>
      </c>
      <c r="F48" s="16">
        <v>0</v>
      </c>
      <c r="G48" s="30">
        <f>ROUND(E48*F48,2)</f>
        <v>0</v>
      </c>
      <c r="H48" s="30">
        <f>ROUND(E48-G48,2)</f>
        <v>105.75</v>
      </c>
    </row>
    <row r="49" spans="1:8" x14ac:dyDescent="0.25">
      <c r="A49" s="13" t="s">
        <v>85</v>
      </c>
      <c r="C49" s="30"/>
      <c r="E49" s="30"/>
    </row>
    <row r="50" spans="1:8" x14ac:dyDescent="0.25">
      <c r="A50" s="14" t="s">
        <v>86</v>
      </c>
      <c r="B50" s="14" t="s">
        <v>18</v>
      </c>
      <c r="C50" s="15">
        <v>0.22</v>
      </c>
      <c r="D50" s="14">
        <v>51</v>
      </c>
      <c r="E50" s="30">
        <f>ROUND(C50*D50,2)</f>
        <v>11.22</v>
      </c>
      <c r="F50" s="16">
        <v>0</v>
      </c>
      <c r="G50" s="30">
        <f>ROUND(E50*F50,2)</f>
        <v>0</v>
      </c>
      <c r="H50" s="30">
        <f>ROUND(E50-G50,2)</f>
        <v>11.22</v>
      </c>
    </row>
    <row r="51" spans="1:8" x14ac:dyDescent="0.25">
      <c r="A51" s="13" t="s">
        <v>114</v>
      </c>
      <c r="C51" s="30"/>
      <c r="E51" s="30"/>
    </row>
    <row r="52" spans="1:8" x14ac:dyDescent="0.25">
      <c r="A52" s="14" t="s">
        <v>115</v>
      </c>
      <c r="B52" s="14" t="s">
        <v>26</v>
      </c>
      <c r="C52" s="15">
        <v>3.3</v>
      </c>
      <c r="D52" s="14">
        <v>0.4</v>
      </c>
      <c r="E52" s="30">
        <f>ROUND(C52*D52,2)</f>
        <v>1.32</v>
      </c>
      <c r="F52" s="16">
        <v>0</v>
      </c>
      <c r="G52" s="30">
        <f>ROUND(E52*F52,2)</f>
        <v>0</v>
      </c>
      <c r="H52" s="30">
        <f>ROUND(E52-G52,2)</f>
        <v>1.32</v>
      </c>
    </row>
    <row r="53" spans="1:8" x14ac:dyDescent="0.25">
      <c r="A53" s="13" t="s">
        <v>61</v>
      </c>
      <c r="C53" s="30"/>
      <c r="E53" s="30"/>
    </row>
    <row r="54" spans="1:8" x14ac:dyDescent="0.25">
      <c r="A54" s="14" t="s">
        <v>62</v>
      </c>
      <c r="B54" s="14" t="s">
        <v>48</v>
      </c>
      <c r="C54" s="15">
        <v>7.5</v>
      </c>
      <c r="D54" s="14">
        <v>1</v>
      </c>
      <c r="E54" s="30">
        <f>ROUND(C54*D54,2)</f>
        <v>7.5</v>
      </c>
      <c r="F54" s="16">
        <v>0</v>
      </c>
      <c r="G54" s="30">
        <f>ROUND(E54*F54,2)</f>
        <v>0</v>
      </c>
      <c r="H54" s="30">
        <f>ROUND(E54-G54,2)</f>
        <v>7.5</v>
      </c>
    </row>
    <row r="55" spans="1:8" x14ac:dyDescent="0.25">
      <c r="A55" s="13" t="s">
        <v>87</v>
      </c>
      <c r="C55" s="30"/>
      <c r="E55" s="30"/>
    </row>
    <row r="56" spans="1:8" x14ac:dyDescent="0.25">
      <c r="A56" s="14" t="s">
        <v>88</v>
      </c>
      <c r="B56" s="14" t="s">
        <v>48</v>
      </c>
      <c r="C56" s="15">
        <v>1</v>
      </c>
      <c r="D56" s="14">
        <v>1</v>
      </c>
      <c r="E56" s="30">
        <f>ROUND(C56*D56,2)</f>
        <v>1</v>
      </c>
      <c r="F56" s="16">
        <v>0</v>
      </c>
      <c r="G56" s="30">
        <f>ROUND(E56*F56,2)</f>
        <v>0</v>
      </c>
      <c r="H56" s="30">
        <f>ROUND(E56-G56,2)</f>
        <v>1</v>
      </c>
    </row>
    <row r="57" spans="1:8" x14ac:dyDescent="0.25">
      <c r="A57" s="13" t="s">
        <v>34</v>
      </c>
      <c r="C57" s="30"/>
      <c r="E57" s="30"/>
    </row>
    <row r="58" spans="1:8" x14ac:dyDescent="0.25">
      <c r="A58" s="14" t="s">
        <v>35</v>
      </c>
      <c r="B58" s="14" t="s">
        <v>36</v>
      </c>
      <c r="C58" s="15">
        <v>58</v>
      </c>
      <c r="D58" s="14">
        <v>0.66600000000000004</v>
      </c>
      <c r="E58" s="30">
        <f>ROUND(C58*D58,2)</f>
        <v>38.630000000000003</v>
      </c>
      <c r="F58" s="16">
        <v>0</v>
      </c>
      <c r="G58" s="30">
        <f>ROUND(E58*F58,2)</f>
        <v>0</v>
      </c>
      <c r="H58" s="30">
        <f>ROUND(E58-G58,2)</f>
        <v>38.630000000000003</v>
      </c>
    </row>
    <row r="59" spans="1:8" x14ac:dyDescent="0.25">
      <c r="A59" s="13" t="s">
        <v>116</v>
      </c>
      <c r="C59" s="30"/>
      <c r="E59" s="30"/>
    </row>
    <row r="60" spans="1:8" x14ac:dyDescent="0.25">
      <c r="A60" s="14" t="s">
        <v>117</v>
      </c>
      <c r="B60" s="14" t="s">
        <v>48</v>
      </c>
      <c r="C60" s="15">
        <v>8</v>
      </c>
      <c r="D60" s="14">
        <v>1</v>
      </c>
      <c r="E60" s="30">
        <f>ROUND(C60*D60,2)</f>
        <v>8</v>
      </c>
      <c r="F60" s="16">
        <v>0</v>
      </c>
      <c r="G60" s="30">
        <f>ROUND(E60*F60,2)</f>
        <v>0</v>
      </c>
      <c r="H60" s="30">
        <f>ROUND(E60-G60,2)</f>
        <v>8</v>
      </c>
    </row>
    <row r="61" spans="1:8" x14ac:dyDescent="0.25">
      <c r="A61" s="13" t="s">
        <v>118</v>
      </c>
      <c r="C61" s="30"/>
      <c r="E61" s="30"/>
    </row>
    <row r="62" spans="1:8" x14ac:dyDescent="0.25">
      <c r="A62" s="14" t="s">
        <v>119</v>
      </c>
      <c r="B62" s="14" t="s">
        <v>48</v>
      </c>
      <c r="C62" s="15">
        <v>10</v>
      </c>
      <c r="D62" s="14">
        <v>0.33300000000000002</v>
      </c>
      <c r="E62" s="30">
        <f>ROUND(C62*D62,2)</f>
        <v>3.33</v>
      </c>
      <c r="F62" s="16">
        <v>0</v>
      </c>
      <c r="G62" s="30">
        <f>ROUND(E62*F62,2)</f>
        <v>0</v>
      </c>
      <c r="H62" s="30">
        <f>ROUND(E62-G62,2)</f>
        <v>3.33</v>
      </c>
    </row>
    <row r="63" spans="1:8" x14ac:dyDescent="0.25">
      <c r="A63" s="13" t="s">
        <v>37</v>
      </c>
      <c r="C63" s="30"/>
      <c r="E63" s="30"/>
    </row>
    <row r="64" spans="1:8" x14ac:dyDescent="0.25">
      <c r="A64" s="14" t="s">
        <v>38</v>
      </c>
      <c r="B64" s="14" t="s">
        <v>39</v>
      </c>
      <c r="C64" s="15">
        <v>16.54</v>
      </c>
      <c r="D64" s="14">
        <v>0.50249999999999995</v>
      </c>
      <c r="E64" s="30">
        <f>ROUND(C64*D64,2)</f>
        <v>8.31</v>
      </c>
      <c r="F64" s="16">
        <v>0</v>
      </c>
      <c r="G64" s="30">
        <f>ROUND(E64*F64,2)</f>
        <v>0</v>
      </c>
      <c r="H64" s="30">
        <f>ROUND(E64-G64,2)</f>
        <v>8.31</v>
      </c>
    </row>
    <row r="65" spans="1:8" x14ac:dyDescent="0.25">
      <c r="A65" s="14" t="s">
        <v>91</v>
      </c>
      <c r="B65" s="14" t="s">
        <v>39</v>
      </c>
      <c r="C65" s="15">
        <v>16.54</v>
      </c>
      <c r="D65" s="14">
        <v>0.20760000000000001</v>
      </c>
      <c r="E65" s="30">
        <f>ROUND(C65*D65,2)</f>
        <v>3.43</v>
      </c>
      <c r="F65" s="16">
        <v>0</v>
      </c>
      <c r="G65" s="30">
        <f>ROUND(E65*F65,2)</f>
        <v>0</v>
      </c>
      <c r="H65" s="30">
        <f>ROUND(E65-G65,2)</f>
        <v>3.43</v>
      </c>
    </row>
    <row r="66" spans="1:8" x14ac:dyDescent="0.25">
      <c r="A66" s="13" t="s">
        <v>40</v>
      </c>
      <c r="C66" s="30"/>
      <c r="E66" s="30"/>
    </row>
    <row r="67" spans="1:8" x14ac:dyDescent="0.25">
      <c r="A67" s="14" t="s">
        <v>41</v>
      </c>
      <c r="B67" s="14" t="s">
        <v>39</v>
      </c>
      <c r="C67" s="15">
        <v>9.06</v>
      </c>
      <c r="D67" s="14">
        <v>0.3</v>
      </c>
      <c r="E67" s="30">
        <f>ROUND(C67*D67,2)</f>
        <v>2.72</v>
      </c>
      <c r="F67" s="16">
        <v>0</v>
      </c>
      <c r="G67" s="30">
        <f>ROUND(E67*F67,2)</f>
        <v>0</v>
      </c>
      <c r="H67" s="30">
        <f>ROUND(E67-G67,2)</f>
        <v>2.72</v>
      </c>
    </row>
    <row r="68" spans="1:8" x14ac:dyDescent="0.25">
      <c r="A68" s="14" t="s">
        <v>42</v>
      </c>
      <c r="B68" s="14" t="s">
        <v>39</v>
      </c>
      <c r="C68" s="15">
        <v>9.06</v>
      </c>
      <c r="D68" s="14">
        <v>6.25E-2</v>
      </c>
      <c r="E68" s="30">
        <f>ROUND(C68*D68,2)</f>
        <v>0.56999999999999995</v>
      </c>
      <c r="F68" s="16">
        <v>0</v>
      </c>
      <c r="G68" s="30">
        <f>ROUND(E68*F68,2)</f>
        <v>0</v>
      </c>
      <c r="H68" s="30">
        <f>ROUND(E68-G68,2)</f>
        <v>0.56999999999999995</v>
      </c>
    </row>
    <row r="69" spans="1:8" x14ac:dyDescent="0.25">
      <c r="A69" s="13" t="s">
        <v>43</v>
      </c>
      <c r="C69" s="30"/>
      <c r="E69" s="30"/>
    </row>
    <row r="70" spans="1:8" x14ac:dyDescent="0.25">
      <c r="A70" s="14" t="s">
        <v>42</v>
      </c>
      <c r="B70" s="14" t="s">
        <v>39</v>
      </c>
      <c r="C70" s="15">
        <v>9.06</v>
      </c>
      <c r="D70" s="14">
        <v>0.1236</v>
      </c>
      <c r="E70" s="30">
        <f>ROUND(C70*D70,2)</f>
        <v>1.1200000000000001</v>
      </c>
      <c r="F70" s="16">
        <v>0</v>
      </c>
      <c r="G70" s="30">
        <f>ROUND(E70*F70,2)</f>
        <v>0</v>
      </c>
      <c r="H70" s="30">
        <f>ROUND(E70-G70,2)</f>
        <v>1.1200000000000001</v>
      </c>
    </row>
    <row r="71" spans="1:8" x14ac:dyDescent="0.25">
      <c r="A71" s="14" t="s">
        <v>91</v>
      </c>
      <c r="B71" s="14" t="s">
        <v>39</v>
      </c>
      <c r="C71" s="15">
        <v>9.06</v>
      </c>
      <c r="D71" s="14">
        <v>0.18990000000000001</v>
      </c>
      <c r="E71" s="30">
        <f>ROUND(C71*D71,2)</f>
        <v>1.72</v>
      </c>
      <c r="F71" s="16">
        <v>0</v>
      </c>
      <c r="G71" s="30">
        <f>ROUND(E71*F71,2)</f>
        <v>0</v>
      </c>
      <c r="H71" s="30">
        <f>ROUND(E71-G71,2)</f>
        <v>1.72</v>
      </c>
    </row>
    <row r="72" spans="1:8" x14ac:dyDescent="0.25">
      <c r="A72" s="14" t="s">
        <v>44</v>
      </c>
      <c r="B72" s="14" t="s">
        <v>39</v>
      </c>
      <c r="C72" s="15">
        <v>16.55</v>
      </c>
      <c r="D72" s="14">
        <v>0.50529999999999997</v>
      </c>
      <c r="E72" s="30">
        <f>ROUND(C72*D72,2)</f>
        <v>8.36</v>
      </c>
      <c r="F72" s="16">
        <v>0</v>
      </c>
      <c r="G72" s="30">
        <f>ROUND(E72*F72,2)</f>
        <v>0</v>
      </c>
      <c r="H72" s="30">
        <f>ROUND(E72-G72,2)</f>
        <v>8.36</v>
      </c>
    </row>
    <row r="73" spans="1:8" x14ac:dyDescent="0.25">
      <c r="A73" s="13" t="s">
        <v>45</v>
      </c>
      <c r="C73" s="30"/>
      <c r="E73" s="30"/>
    </row>
    <row r="74" spans="1:8" x14ac:dyDescent="0.25">
      <c r="A74" s="14" t="s">
        <v>38</v>
      </c>
      <c r="B74" s="14" t="s">
        <v>19</v>
      </c>
      <c r="C74" s="15">
        <v>4.4800000000000004</v>
      </c>
      <c r="D74" s="14">
        <v>7.2736999999999998</v>
      </c>
      <c r="E74" s="30">
        <f>ROUND(C74*D74,2)</f>
        <v>32.590000000000003</v>
      </c>
      <c r="F74" s="16">
        <v>0</v>
      </c>
      <c r="G74" s="30">
        <f>ROUND(E74*F74,2)</f>
        <v>0</v>
      </c>
      <c r="H74" s="30">
        <f>ROUND(E74-G74,2)</f>
        <v>32.590000000000003</v>
      </c>
    </row>
    <row r="75" spans="1:8" x14ac:dyDescent="0.25">
      <c r="A75" s="14" t="s">
        <v>91</v>
      </c>
      <c r="B75" s="14" t="s">
        <v>19</v>
      </c>
      <c r="C75" s="15">
        <v>4.4800000000000004</v>
      </c>
      <c r="D75" s="14">
        <v>4.8836000000000004</v>
      </c>
      <c r="E75" s="30">
        <f>ROUND(C75*D75,2)</f>
        <v>21.88</v>
      </c>
      <c r="F75" s="16">
        <v>0</v>
      </c>
      <c r="G75" s="30">
        <f>ROUND(E75*F75,2)</f>
        <v>0</v>
      </c>
      <c r="H75" s="30">
        <f>ROUND(E75-G75,2)</f>
        <v>21.88</v>
      </c>
    </row>
    <row r="76" spans="1:8" x14ac:dyDescent="0.25">
      <c r="A76" s="14" t="s">
        <v>46</v>
      </c>
      <c r="B76" s="14" t="s">
        <v>19</v>
      </c>
      <c r="C76" s="15">
        <v>4.4800000000000004</v>
      </c>
      <c r="D76" s="14">
        <v>8.5535999999999994</v>
      </c>
      <c r="E76" s="30">
        <f>ROUND(C76*D76,2)</f>
        <v>38.32</v>
      </c>
      <c r="F76" s="16">
        <v>0</v>
      </c>
      <c r="G76" s="30">
        <f>ROUND(E76*F76,2)</f>
        <v>0</v>
      </c>
      <c r="H76" s="30">
        <f>ROUND(E76-G76,2)</f>
        <v>38.32</v>
      </c>
    </row>
    <row r="77" spans="1:8" x14ac:dyDescent="0.25">
      <c r="A77" s="13" t="s">
        <v>47</v>
      </c>
      <c r="C77" s="30"/>
      <c r="E77" s="30"/>
    </row>
    <row r="78" spans="1:8" x14ac:dyDescent="0.25">
      <c r="A78" s="14" t="s">
        <v>42</v>
      </c>
      <c r="B78" s="14" t="s">
        <v>48</v>
      </c>
      <c r="C78" s="15">
        <v>10.86</v>
      </c>
      <c r="D78" s="14">
        <v>1</v>
      </c>
      <c r="E78" s="30">
        <f>ROUND(C78*D78,2)</f>
        <v>10.86</v>
      </c>
      <c r="F78" s="16">
        <v>0</v>
      </c>
      <c r="G78" s="30">
        <f>ROUND(E78*F78,2)</f>
        <v>0</v>
      </c>
      <c r="H78" s="30">
        <f t="shared" ref="H78:H84" si="6">ROUND(E78-G78,2)</f>
        <v>10.86</v>
      </c>
    </row>
    <row r="79" spans="1:8" x14ac:dyDescent="0.25">
      <c r="A79" s="14" t="s">
        <v>38</v>
      </c>
      <c r="B79" s="14" t="s">
        <v>48</v>
      </c>
      <c r="C79" s="15">
        <v>4.51</v>
      </c>
      <c r="D79" s="14">
        <v>1</v>
      </c>
      <c r="E79" s="30">
        <f>ROUND(C79*D79,2)</f>
        <v>4.51</v>
      </c>
      <c r="F79" s="16">
        <v>0</v>
      </c>
      <c r="G79" s="30">
        <f>ROUND(E79*F79,2)</f>
        <v>0</v>
      </c>
      <c r="H79" s="30">
        <f t="shared" si="6"/>
        <v>4.51</v>
      </c>
    </row>
    <row r="80" spans="1:8" x14ac:dyDescent="0.25">
      <c r="A80" s="14" t="s">
        <v>91</v>
      </c>
      <c r="B80" s="14" t="s">
        <v>48</v>
      </c>
      <c r="C80" s="15">
        <v>25.83</v>
      </c>
      <c r="D80" s="14">
        <v>1</v>
      </c>
      <c r="E80" s="30">
        <f>ROUND(C80*D80,2)</f>
        <v>25.83</v>
      </c>
      <c r="F80" s="16">
        <v>0</v>
      </c>
      <c r="G80" s="30">
        <f>ROUND(E80*F80,2)</f>
        <v>0</v>
      </c>
      <c r="H80" s="30">
        <f t="shared" si="6"/>
        <v>25.83</v>
      </c>
    </row>
    <row r="81" spans="1:8" x14ac:dyDescent="0.25">
      <c r="A81" s="14" t="s">
        <v>46</v>
      </c>
      <c r="B81" s="14" t="s">
        <v>48</v>
      </c>
      <c r="C81" s="15">
        <v>7.16</v>
      </c>
      <c r="D81" s="14">
        <v>1</v>
      </c>
      <c r="E81" s="30">
        <f>ROUND(C81*D81,2)</f>
        <v>7.16</v>
      </c>
      <c r="F81" s="16">
        <v>0</v>
      </c>
      <c r="G81" s="30">
        <f>ROUND(E81*F81,2)</f>
        <v>0</v>
      </c>
      <c r="H81" s="30">
        <f t="shared" si="6"/>
        <v>7.16</v>
      </c>
    </row>
    <row r="82" spans="1:8" x14ac:dyDescent="0.25">
      <c r="A82" s="9" t="s">
        <v>49</v>
      </c>
      <c r="B82" s="9" t="s">
        <v>48</v>
      </c>
      <c r="C82" s="10">
        <v>29.1</v>
      </c>
      <c r="D82" s="9">
        <v>1</v>
      </c>
      <c r="E82" s="28">
        <f>ROUND(C82*D82,2)</f>
        <v>29.1</v>
      </c>
      <c r="F82" s="11">
        <v>0</v>
      </c>
      <c r="G82" s="28">
        <f>ROUND(E82*F82,2)</f>
        <v>0</v>
      </c>
      <c r="H82" s="28">
        <f t="shared" si="6"/>
        <v>29.1</v>
      </c>
    </row>
    <row r="83" spans="1:8" x14ac:dyDescent="0.25">
      <c r="A83" s="7" t="s">
        <v>50</v>
      </c>
      <c r="C83" s="30"/>
      <c r="E83" s="30">
        <f>SUM(E13:E82)</f>
        <v>1090.2400000000002</v>
      </c>
      <c r="G83" s="12">
        <f>SUM(G13:G82)</f>
        <v>0</v>
      </c>
      <c r="H83" s="12">
        <f t="shared" si="6"/>
        <v>1090.24</v>
      </c>
    </row>
    <row r="84" spans="1:8" x14ac:dyDescent="0.25">
      <c r="A84" s="7" t="s">
        <v>51</v>
      </c>
      <c r="C84" s="30"/>
      <c r="E84" s="30">
        <f>+E9-E83</f>
        <v>242.50999999999976</v>
      </c>
      <c r="G84" s="12">
        <f>+G9-G83</f>
        <v>0</v>
      </c>
      <c r="H84" s="12">
        <f t="shared" si="6"/>
        <v>242.51</v>
      </c>
    </row>
    <row r="85" spans="1:8" x14ac:dyDescent="0.25">
      <c r="A85" t="s">
        <v>12</v>
      </c>
      <c r="C85" s="30"/>
      <c r="E85" s="30"/>
    </row>
    <row r="86" spans="1:8" x14ac:dyDescent="0.25">
      <c r="A86" s="7" t="s">
        <v>52</v>
      </c>
      <c r="C86" s="30"/>
      <c r="E86" s="30"/>
    </row>
    <row r="87" spans="1:8" x14ac:dyDescent="0.25">
      <c r="A87" s="14" t="s">
        <v>42</v>
      </c>
      <c r="B87" s="14" t="s">
        <v>48</v>
      </c>
      <c r="C87" s="15">
        <v>19.68</v>
      </c>
      <c r="D87" s="14">
        <v>1</v>
      </c>
      <c r="E87" s="30">
        <f>ROUND(C87*D87,2)</f>
        <v>19.68</v>
      </c>
      <c r="F87" s="16">
        <v>0</v>
      </c>
      <c r="G87" s="30">
        <f>ROUND(E87*F87,2)</f>
        <v>0</v>
      </c>
      <c r="H87" s="30">
        <f t="shared" ref="H87:H93" si="7">ROUND(E87-G87,2)</f>
        <v>19.68</v>
      </c>
    </row>
    <row r="88" spans="1:8" x14ac:dyDescent="0.25">
      <c r="A88" s="14" t="s">
        <v>38</v>
      </c>
      <c r="B88" s="14" t="s">
        <v>48</v>
      </c>
      <c r="C88" s="15">
        <v>31.95</v>
      </c>
      <c r="D88" s="14">
        <v>1</v>
      </c>
      <c r="E88" s="30">
        <f>ROUND(C88*D88,2)</f>
        <v>31.95</v>
      </c>
      <c r="F88" s="16">
        <v>0</v>
      </c>
      <c r="G88" s="30">
        <f>ROUND(E88*F88,2)</f>
        <v>0</v>
      </c>
      <c r="H88" s="30">
        <f t="shared" si="7"/>
        <v>31.95</v>
      </c>
    </row>
    <row r="89" spans="1:8" x14ac:dyDescent="0.25">
      <c r="A89" s="14" t="s">
        <v>91</v>
      </c>
      <c r="B89" s="14" t="s">
        <v>48</v>
      </c>
      <c r="C89" s="15">
        <v>115.36</v>
      </c>
      <c r="D89" s="14">
        <v>1</v>
      </c>
      <c r="E89" s="30">
        <f>ROUND(C89*D89,2)</f>
        <v>115.36</v>
      </c>
      <c r="F89" s="16">
        <v>0</v>
      </c>
      <c r="G89" s="30">
        <f>ROUND(E89*F89,2)</f>
        <v>0</v>
      </c>
      <c r="H89" s="30">
        <f t="shared" si="7"/>
        <v>115.36</v>
      </c>
    </row>
    <row r="90" spans="1:8" x14ac:dyDescent="0.25">
      <c r="A90" s="9" t="s">
        <v>46</v>
      </c>
      <c r="B90" s="9" t="s">
        <v>48</v>
      </c>
      <c r="C90" s="10">
        <v>65.010000000000005</v>
      </c>
      <c r="D90" s="9">
        <v>1</v>
      </c>
      <c r="E90" s="28">
        <f>ROUND(C90*D90,2)</f>
        <v>65.010000000000005</v>
      </c>
      <c r="F90" s="11">
        <v>0</v>
      </c>
      <c r="G90" s="28">
        <f>ROUND(E90*F90,2)</f>
        <v>0</v>
      </c>
      <c r="H90" s="28">
        <f t="shared" si="7"/>
        <v>65.010000000000005</v>
      </c>
    </row>
    <row r="91" spans="1:8" x14ac:dyDescent="0.25">
      <c r="A91" s="7" t="s">
        <v>53</v>
      </c>
      <c r="C91" s="30"/>
      <c r="E91" s="30">
        <f>SUM(E87:E90)</f>
        <v>232</v>
      </c>
      <c r="G91" s="12">
        <f>SUM(G87:G90)</f>
        <v>0</v>
      </c>
      <c r="H91" s="12">
        <f t="shared" si="7"/>
        <v>232</v>
      </c>
    </row>
    <row r="92" spans="1:8" x14ac:dyDescent="0.25">
      <c r="A92" s="7" t="s">
        <v>54</v>
      </c>
      <c r="C92" s="30"/>
      <c r="E92" s="30">
        <f>+E83+E91</f>
        <v>1322.2400000000002</v>
      </c>
      <c r="G92" s="12">
        <f>+G83+G91</f>
        <v>0</v>
      </c>
      <c r="H92" s="12">
        <f t="shared" si="7"/>
        <v>1322.24</v>
      </c>
    </row>
    <row r="93" spans="1:8" x14ac:dyDescent="0.25">
      <c r="A93" s="7" t="s">
        <v>55</v>
      </c>
      <c r="C93" s="30"/>
      <c r="E93" s="30">
        <f>+E9-E92</f>
        <v>10.509999999999764</v>
      </c>
      <c r="G93" s="12">
        <f>+G9-G92</f>
        <v>0</v>
      </c>
      <c r="H93" s="12">
        <f t="shared" si="7"/>
        <v>10.51</v>
      </c>
    </row>
    <row r="94" spans="1:8" x14ac:dyDescent="0.25">
      <c r="A94" t="s">
        <v>120</v>
      </c>
      <c r="C94" s="30"/>
      <c r="E94" s="30"/>
    </row>
    <row r="95" spans="1:8" x14ac:dyDescent="0.25">
      <c r="C95" s="30"/>
      <c r="E95" s="30"/>
    </row>
    <row r="96" spans="1:8" x14ac:dyDescent="0.25">
      <c r="C96" s="30"/>
      <c r="E96" s="30"/>
    </row>
    <row r="97" spans="1:19" x14ac:dyDescent="0.25">
      <c r="A97" s="7" t="s">
        <v>121</v>
      </c>
      <c r="C97" s="30"/>
      <c r="E97" s="30"/>
    </row>
    <row r="98" spans="1:19" x14ac:dyDescent="0.25">
      <c r="A98" s="7" t="s">
        <v>122</v>
      </c>
      <c r="C98" s="30"/>
      <c r="E98" s="30"/>
    </row>
    <row r="99" spans="1:19" x14ac:dyDescent="0.25">
      <c r="A99" s="7" t="s">
        <v>50</v>
      </c>
      <c r="E99" s="34">
        <f>VLOOKUP(A99,$A$1:$H$98,5,FALSE)</f>
        <v>1090.2400000000002</v>
      </c>
    </row>
    <row r="100" spans="1:19" x14ac:dyDescent="0.25">
      <c r="A100" s="7" t="s">
        <v>295</v>
      </c>
      <c r="E100" s="34">
        <f>VLOOKUP(A100,$A$1:$H$98,5,FALSE)</f>
        <v>232</v>
      </c>
    </row>
    <row r="101" spans="1:19" x14ac:dyDescent="0.25">
      <c r="A101" s="7" t="s">
        <v>296</v>
      </c>
      <c r="E101" s="34">
        <f t="shared" ref="E101:E102" si="8">VLOOKUP(A101,$A$1:$H$98,5,FALSE)</f>
        <v>1322.2400000000002</v>
      </c>
    </row>
    <row r="102" spans="1:19" x14ac:dyDescent="0.25">
      <c r="A102" s="7" t="s">
        <v>55</v>
      </c>
      <c r="E102" s="34">
        <f t="shared" si="8"/>
        <v>10.509999999999764</v>
      </c>
    </row>
    <row r="103" spans="1:19" x14ac:dyDescent="0.25">
      <c r="A103" s="39" t="s">
        <v>257</v>
      </c>
    </row>
    <row r="104" spans="1:19" x14ac:dyDescent="0.25">
      <c r="A104" s="39" t="s">
        <v>257</v>
      </c>
      <c r="K104" s="39" t="s">
        <v>258</v>
      </c>
    </row>
    <row r="105" spans="1:19" x14ac:dyDescent="0.25">
      <c r="A105" s="34">
        <f>E102</f>
        <v>10.509999999999764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10.509999999999764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9" x14ac:dyDescent="0.25">
      <c r="A106">
        <f>A107-Calculator!$B$15</f>
        <v>205</v>
      </c>
      <c r="B106" s="12">
        <f t="dataTable" ref="B106:I112" dt2D="1" dtr="1" r1="D8" r2="D7" ca="1"/>
        <v>-1029.7400000000005</v>
      </c>
      <c r="C106" s="12">
        <v>-1029.1900000000005</v>
      </c>
      <c r="D106" s="12">
        <v>-1028.6400000000003</v>
      </c>
      <c r="E106" s="12">
        <v>-1028.0900000000004</v>
      </c>
      <c r="F106" s="12">
        <v>-1027.5400000000004</v>
      </c>
      <c r="G106" s="12">
        <v>-1026.9900000000005</v>
      </c>
      <c r="H106" s="12">
        <v>-1026.4400000000005</v>
      </c>
      <c r="I106" s="12">
        <v>-1025.8900000000003</v>
      </c>
      <c r="K106">
        <f>K107-Calculator!$B$27</f>
        <v>45</v>
      </c>
      <c r="L106" s="12">
        <f t="dataTable" ref="L106:R112" dt2D="1" dtr="1" r1="D8" r2="D7"/>
        <v>-1130.54</v>
      </c>
      <c r="M106" s="12">
        <v>-1129.99</v>
      </c>
      <c r="N106" s="12">
        <v>-1129.44</v>
      </c>
      <c r="O106" s="12">
        <v>-1128.8900000000001</v>
      </c>
      <c r="P106" s="12">
        <v>-1128.3400000000001</v>
      </c>
      <c r="Q106" s="12">
        <v>-1127.79</v>
      </c>
      <c r="R106" s="12">
        <v>-1127.24</v>
      </c>
      <c r="S106" s="12"/>
    </row>
    <row r="107" spans="1:19" x14ac:dyDescent="0.25">
      <c r="A107">
        <f>A108-Calculator!$B$15</f>
        <v>210</v>
      </c>
      <c r="B107" s="12">
        <v>-1026.5900000000001</v>
      </c>
      <c r="C107" s="12">
        <v>-1026.0400000000002</v>
      </c>
      <c r="D107" s="12">
        <v>-1025.4900000000002</v>
      </c>
      <c r="E107" s="12">
        <v>-1024.94</v>
      </c>
      <c r="F107" s="12">
        <v>-1024.3900000000001</v>
      </c>
      <c r="G107" s="12">
        <v>-1023.8400000000001</v>
      </c>
      <c r="H107" s="12">
        <v>-1023.2900000000002</v>
      </c>
      <c r="I107" s="12">
        <v>-1022.7400000000001</v>
      </c>
      <c r="K107">
        <f>K108-Calculator!$B$27</f>
        <v>50</v>
      </c>
      <c r="L107" s="12">
        <v>-1127.3900000000003</v>
      </c>
      <c r="M107" s="12">
        <v>-1126.8400000000001</v>
      </c>
      <c r="N107" s="12">
        <v>-1126.2900000000002</v>
      </c>
      <c r="O107" s="12">
        <v>-1125.7400000000002</v>
      </c>
      <c r="P107" s="12">
        <v>-1125.1900000000003</v>
      </c>
      <c r="Q107" s="12">
        <v>-1124.6400000000003</v>
      </c>
      <c r="R107" s="12">
        <v>-1124.0900000000001</v>
      </c>
      <c r="S107" s="12"/>
    </row>
    <row r="108" spans="1:19" x14ac:dyDescent="0.25">
      <c r="A108">
        <f>A109-Calculator!$B$15</f>
        <v>215</v>
      </c>
      <c r="B108" s="12">
        <v>-1023.4400000000003</v>
      </c>
      <c r="C108" s="12">
        <v>-1022.8900000000003</v>
      </c>
      <c r="D108" s="12">
        <v>-1022.3400000000004</v>
      </c>
      <c r="E108" s="12">
        <v>-1021.7900000000003</v>
      </c>
      <c r="F108" s="12">
        <v>-1021.2400000000004</v>
      </c>
      <c r="G108" s="12">
        <v>-1020.6900000000003</v>
      </c>
      <c r="H108" s="12">
        <v>-1020.1400000000003</v>
      </c>
      <c r="I108" s="12">
        <v>-1019.5900000000004</v>
      </c>
      <c r="K108">
        <f>K109-Calculator!$B$27</f>
        <v>55</v>
      </c>
      <c r="L108" s="12">
        <v>-1124.2400000000002</v>
      </c>
      <c r="M108" s="12">
        <v>-1123.6900000000003</v>
      </c>
      <c r="N108" s="12">
        <v>-1123.1400000000001</v>
      </c>
      <c r="O108" s="12">
        <v>-1122.5900000000001</v>
      </c>
      <c r="P108" s="12">
        <v>-1122.0400000000002</v>
      </c>
      <c r="Q108" s="12">
        <v>-1121.4900000000002</v>
      </c>
      <c r="R108" s="12">
        <v>-1120.9400000000003</v>
      </c>
      <c r="S108" s="12"/>
    </row>
    <row r="109" spans="1:19" x14ac:dyDescent="0.25">
      <c r="A109">
        <f>Calculator!B10</f>
        <v>220</v>
      </c>
      <c r="B109" s="12">
        <v>-1020.2900000000003</v>
      </c>
      <c r="C109" s="12">
        <v>-1019.7400000000002</v>
      </c>
      <c r="D109" s="12">
        <v>-1019.1900000000003</v>
      </c>
      <c r="E109" s="12">
        <v>-1018.6400000000003</v>
      </c>
      <c r="F109" s="12">
        <v>-1018.0900000000003</v>
      </c>
      <c r="G109" s="12">
        <v>-1017.5400000000003</v>
      </c>
      <c r="H109" s="12">
        <v>-1016.9900000000002</v>
      </c>
      <c r="I109" s="12">
        <v>-1016.4400000000003</v>
      </c>
      <c r="K109">
        <f>Calculator!B22</f>
        <v>60</v>
      </c>
      <c r="L109" s="12">
        <v>-1121.0900000000001</v>
      </c>
      <c r="M109" s="12">
        <v>-1120.5400000000002</v>
      </c>
      <c r="N109" s="12">
        <v>-1119.9900000000002</v>
      </c>
      <c r="O109" s="12">
        <v>-1119.44</v>
      </c>
      <c r="P109" s="12">
        <v>-1118.8900000000001</v>
      </c>
      <c r="Q109" s="12">
        <v>-1118.3400000000001</v>
      </c>
      <c r="R109" s="12">
        <v>-1117.7900000000002</v>
      </c>
      <c r="S109" s="12"/>
    </row>
    <row r="110" spans="1:19" x14ac:dyDescent="0.25">
      <c r="A110">
        <f>A109+Calculator!$B$15</f>
        <v>225</v>
      </c>
      <c r="B110" s="12">
        <v>-1017.1400000000002</v>
      </c>
      <c r="C110" s="12">
        <v>-1016.5900000000003</v>
      </c>
      <c r="D110" s="12">
        <v>-1016.0400000000002</v>
      </c>
      <c r="E110" s="12">
        <v>-1015.4900000000002</v>
      </c>
      <c r="F110" s="12">
        <v>-1014.9400000000003</v>
      </c>
      <c r="G110" s="12">
        <v>-1014.3900000000002</v>
      </c>
      <c r="H110" s="12">
        <v>-1013.8400000000003</v>
      </c>
      <c r="I110" s="12">
        <v>-1013.2900000000002</v>
      </c>
      <c r="K110">
        <f>K109+Calculator!$B$27</f>
        <v>65</v>
      </c>
      <c r="L110" s="12">
        <v>-1117.9400000000003</v>
      </c>
      <c r="M110" s="12">
        <v>-1117.3900000000003</v>
      </c>
      <c r="N110" s="12">
        <v>-1116.8400000000004</v>
      </c>
      <c r="O110" s="12">
        <v>-1116.2900000000004</v>
      </c>
      <c r="P110" s="12">
        <v>-1115.7400000000002</v>
      </c>
      <c r="Q110" s="12">
        <v>-1115.1900000000003</v>
      </c>
      <c r="R110" s="12">
        <v>-1114.6400000000003</v>
      </c>
      <c r="S110" s="12"/>
    </row>
    <row r="111" spans="1:19" x14ac:dyDescent="0.25">
      <c r="A111">
        <f>A110+Calculator!$B$15</f>
        <v>230</v>
      </c>
      <c r="B111" s="12">
        <v>-1013.9900000000005</v>
      </c>
      <c r="C111" s="12">
        <v>-1013.4400000000004</v>
      </c>
      <c r="D111" s="12">
        <v>-1012.8900000000004</v>
      </c>
      <c r="E111" s="12">
        <v>-1012.3400000000004</v>
      </c>
      <c r="F111" s="12">
        <v>-1011.7900000000004</v>
      </c>
      <c r="G111" s="12">
        <v>-1011.2400000000005</v>
      </c>
      <c r="H111" s="12">
        <v>-1010.6900000000004</v>
      </c>
      <c r="I111" s="12">
        <v>-1010.1400000000004</v>
      </c>
      <c r="K111">
        <f>K110+Calculator!$B$27</f>
        <v>70</v>
      </c>
      <c r="L111" s="12">
        <v>-1114.79</v>
      </c>
      <c r="M111" s="12">
        <v>-1114.24</v>
      </c>
      <c r="N111" s="12">
        <v>-1113.69</v>
      </c>
      <c r="O111" s="12">
        <v>-1113.1400000000001</v>
      </c>
      <c r="P111" s="12">
        <v>-1112.5900000000001</v>
      </c>
      <c r="Q111" s="12">
        <v>-1112.04</v>
      </c>
      <c r="R111" s="12">
        <v>-1111.49</v>
      </c>
      <c r="S111" s="12"/>
    </row>
    <row r="112" spans="1:19" x14ac:dyDescent="0.25">
      <c r="A112">
        <f>A111+Calculator!$B$15</f>
        <v>235</v>
      </c>
      <c r="B112" s="12">
        <v>-1010.8400000000001</v>
      </c>
      <c r="C112" s="12">
        <v>-1010.2900000000002</v>
      </c>
      <c r="D112" s="12">
        <v>-1009.7400000000001</v>
      </c>
      <c r="E112" s="12">
        <v>-1009.1900000000002</v>
      </c>
      <c r="F112" s="12">
        <v>-1008.6400000000001</v>
      </c>
      <c r="G112" s="12">
        <v>-1008.0900000000001</v>
      </c>
      <c r="H112" s="12">
        <v>-1007.5400000000002</v>
      </c>
      <c r="I112" s="12">
        <v>-1006.9900000000001</v>
      </c>
      <c r="K112">
        <f>K111+Calculator!$B$27</f>
        <v>75</v>
      </c>
      <c r="L112" s="12">
        <v>-1111.6400000000003</v>
      </c>
      <c r="M112" s="12">
        <v>-1111.0900000000001</v>
      </c>
      <c r="N112" s="12">
        <v>-1110.5400000000002</v>
      </c>
      <c r="O112" s="12">
        <v>-1109.9900000000002</v>
      </c>
      <c r="P112" s="12">
        <v>-1109.4400000000003</v>
      </c>
      <c r="Q112" s="12">
        <v>-1108.8900000000003</v>
      </c>
      <c r="R112" s="12">
        <v>-1108.3400000000001</v>
      </c>
      <c r="S112" s="12"/>
    </row>
    <row r="114" spans="1:14" x14ac:dyDescent="0.25">
      <c r="A114" s="39" t="s">
        <v>257</v>
      </c>
      <c r="K114" s="39" t="s">
        <v>258</v>
      </c>
    </row>
    <row r="115" spans="1:14" x14ac:dyDescent="0.25">
      <c r="A115" t="s">
        <v>315</v>
      </c>
      <c r="B115" t="s">
        <v>316</v>
      </c>
      <c r="C115" t="s">
        <v>317</v>
      </c>
      <c r="K115" t="s">
        <v>315</v>
      </c>
      <c r="L115" t="s">
        <v>316</v>
      </c>
      <c r="M115" t="s">
        <v>317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-1029.7400000000005</v>
      </c>
      <c r="K116">
        <f>$K$106</f>
        <v>45</v>
      </c>
      <c r="L116">
        <f>$L$105</f>
        <v>-15</v>
      </c>
      <c r="M116">
        <f>K116+L116</f>
        <v>30</v>
      </c>
      <c r="N116" s="12">
        <f>L106</f>
        <v>-1130.54</v>
      </c>
    </row>
    <row r="117" spans="1:14" x14ac:dyDescent="0.25">
      <c r="A117">
        <f t="shared" ref="A117" si="9">$A$107</f>
        <v>210</v>
      </c>
      <c r="B117">
        <f>$C$105</f>
        <v>-10</v>
      </c>
      <c r="C117">
        <f t="shared" ref="C117:C122" si="10">A117+B117</f>
        <v>200</v>
      </c>
      <c r="D117" s="12">
        <f>C107</f>
        <v>-1026.0400000000002</v>
      </c>
      <c r="K117">
        <f t="shared" ref="K117" si="11">$K$107</f>
        <v>50</v>
      </c>
      <c r="L117">
        <f t="shared" ref="L117" si="12">$M$105</f>
        <v>-10</v>
      </c>
      <c r="M117">
        <f t="shared" ref="M117:M122" si="13">K117+L117</f>
        <v>40</v>
      </c>
      <c r="N117" s="12">
        <f>M107</f>
        <v>-1126.8400000000001</v>
      </c>
    </row>
    <row r="118" spans="1:14" x14ac:dyDescent="0.25">
      <c r="A118">
        <f t="shared" ref="A118" si="14">$A$108</f>
        <v>215</v>
      </c>
      <c r="B118">
        <f>$D$105</f>
        <v>-5</v>
      </c>
      <c r="C118">
        <f t="shared" si="10"/>
        <v>210</v>
      </c>
      <c r="D118" s="12">
        <f>D108</f>
        <v>-1022.3400000000004</v>
      </c>
      <c r="K118">
        <f t="shared" ref="K118" si="15">$K$108</f>
        <v>55</v>
      </c>
      <c r="L118">
        <f t="shared" ref="L118" si="16">$N$105</f>
        <v>-5</v>
      </c>
      <c r="M118">
        <f t="shared" si="13"/>
        <v>50</v>
      </c>
      <c r="N118" s="12">
        <f>N108</f>
        <v>-1123.1400000000001</v>
      </c>
    </row>
    <row r="119" spans="1:14" x14ac:dyDescent="0.25">
      <c r="A119">
        <f t="shared" ref="A119" si="17">$A$109</f>
        <v>220</v>
      </c>
      <c r="B119">
        <f>$E$105</f>
        <v>0</v>
      </c>
      <c r="C119">
        <f t="shared" si="10"/>
        <v>220</v>
      </c>
      <c r="D119" s="12">
        <f>E109</f>
        <v>-1018.6400000000003</v>
      </c>
      <c r="K119">
        <f t="shared" ref="K119" si="18">$K$109</f>
        <v>60</v>
      </c>
      <c r="L119">
        <f t="shared" ref="L119" si="19">$O$105</f>
        <v>0</v>
      </c>
      <c r="M119">
        <f t="shared" si="13"/>
        <v>60</v>
      </c>
      <c r="N119" s="12">
        <f>O109</f>
        <v>-1119.44</v>
      </c>
    </row>
    <row r="120" spans="1:14" x14ac:dyDescent="0.25">
      <c r="A120">
        <f t="shared" ref="A120" si="20">$A$110</f>
        <v>225</v>
      </c>
      <c r="B120">
        <f>$F$105</f>
        <v>5</v>
      </c>
      <c r="C120">
        <f t="shared" si="10"/>
        <v>230</v>
      </c>
      <c r="D120" s="12">
        <f>F110</f>
        <v>-1014.9400000000003</v>
      </c>
      <c r="K120">
        <f t="shared" ref="K120" si="21">$K$110</f>
        <v>65</v>
      </c>
      <c r="L120">
        <f t="shared" ref="L120" si="22">$P$105</f>
        <v>5</v>
      </c>
      <c r="M120">
        <f t="shared" si="13"/>
        <v>70</v>
      </c>
      <c r="N120" s="12">
        <f>P110</f>
        <v>-1115.7400000000002</v>
      </c>
    </row>
    <row r="121" spans="1:14" x14ac:dyDescent="0.25">
      <c r="A121">
        <f t="shared" ref="A121" si="23">$A$111</f>
        <v>230</v>
      </c>
      <c r="B121">
        <f>$G$105</f>
        <v>10</v>
      </c>
      <c r="C121">
        <f t="shared" si="10"/>
        <v>240</v>
      </c>
      <c r="D121" s="12">
        <f>G111</f>
        <v>-1011.2400000000005</v>
      </c>
      <c r="K121">
        <f t="shared" ref="K121" si="24">$K$111</f>
        <v>70</v>
      </c>
      <c r="L121">
        <f t="shared" ref="L121" si="25">$Q$105</f>
        <v>10</v>
      </c>
      <c r="M121">
        <f t="shared" si="13"/>
        <v>80</v>
      </c>
      <c r="N121" s="12">
        <f>Q111</f>
        <v>-1112.04</v>
      </c>
    </row>
    <row r="122" spans="1:14" x14ac:dyDescent="0.25">
      <c r="A122">
        <f t="shared" ref="A122" si="26">$A$112</f>
        <v>235</v>
      </c>
      <c r="B122">
        <f>$H$105</f>
        <v>15</v>
      </c>
      <c r="C122">
        <f t="shared" si="10"/>
        <v>250</v>
      </c>
      <c r="D122" s="12">
        <f>H112</f>
        <v>-1007.5400000000002</v>
      </c>
      <c r="K122">
        <f t="shared" ref="K122" si="27">$K$112</f>
        <v>75</v>
      </c>
      <c r="L122">
        <f t="shared" ref="L122" si="28">$R$105</f>
        <v>15</v>
      </c>
      <c r="M122">
        <f t="shared" si="13"/>
        <v>90</v>
      </c>
      <c r="N122" s="12">
        <f>R112</f>
        <v>-1108.3400000000001</v>
      </c>
    </row>
    <row r="123" spans="1:14" x14ac:dyDescent="0.25">
      <c r="D123" s="12"/>
      <c r="N123" s="12"/>
    </row>
    <row r="124" spans="1:14" x14ac:dyDescent="0.25">
      <c r="D124" s="12"/>
      <c r="N124" s="12"/>
    </row>
    <row r="125" spans="1:14" x14ac:dyDescent="0.25">
      <c r="D125" s="12"/>
      <c r="N125" s="12"/>
    </row>
    <row r="126" spans="1:14" x14ac:dyDescent="0.25">
      <c r="D126" s="12"/>
      <c r="N126" s="12"/>
    </row>
    <row r="127" spans="1:14" x14ac:dyDescent="0.25">
      <c r="N127" s="12"/>
    </row>
    <row r="128" spans="1:14" x14ac:dyDescent="0.25">
      <c r="D128" s="12"/>
    </row>
    <row r="129" spans="4:14" x14ac:dyDescent="0.25">
      <c r="D129" s="12"/>
      <c r="N129" s="12"/>
    </row>
    <row r="130" spans="4:14" x14ac:dyDescent="0.25">
      <c r="D130" s="12"/>
      <c r="N130" s="12"/>
    </row>
    <row r="131" spans="4:14" x14ac:dyDescent="0.25">
      <c r="D131" s="12"/>
      <c r="N131" s="12"/>
    </row>
    <row r="132" spans="4:14" x14ac:dyDescent="0.25">
      <c r="D132" s="12"/>
    </row>
    <row r="133" spans="4:14" x14ac:dyDescent="0.25">
      <c r="D133" s="12"/>
      <c r="N133" s="12"/>
    </row>
    <row r="134" spans="4:14" x14ac:dyDescent="0.25">
      <c r="D134" s="12"/>
      <c r="N134" s="12"/>
    </row>
    <row r="135" spans="4:14" x14ac:dyDescent="0.25">
      <c r="N135" s="12"/>
    </row>
    <row r="136" spans="4:14" x14ac:dyDescent="0.25">
      <c r="D136" s="12"/>
      <c r="N136" s="12"/>
    </row>
    <row r="137" spans="4:14" x14ac:dyDescent="0.25">
      <c r="D137" s="12"/>
      <c r="N137" s="12"/>
    </row>
    <row r="138" spans="4:14" x14ac:dyDescent="0.25">
      <c r="D138" s="12"/>
      <c r="N138" s="12"/>
    </row>
    <row r="139" spans="4:14" x14ac:dyDescent="0.25">
      <c r="D139" s="12"/>
      <c r="N139" s="12"/>
    </row>
    <row r="140" spans="4:14" x14ac:dyDescent="0.25">
      <c r="D140" s="12"/>
    </row>
    <row r="141" spans="4:14" x14ac:dyDescent="0.25">
      <c r="D141" s="12"/>
      <c r="N141" s="12"/>
    </row>
    <row r="142" spans="4:14" x14ac:dyDescent="0.25">
      <c r="D142" s="12"/>
      <c r="N142" s="12"/>
    </row>
    <row r="143" spans="4:14" x14ac:dyDescent="0.25">
      <c r="N143" s="12"/>
    </row>
    <row r="144" spans="4:14" x14ac:dyDescent="0.25">
      <c r="N144" s="12"/>
    </row>
    <row r="145" spans="14:14" x14ac:dyDescent="0.25">
      <c r="N145" s="12"/>
    </row>
    <row r="146" spans="14:14" x14ac:dyDescent="0.25">
      <c r="N146" s="12"/>
    </row>
    <row r="147" spans="14:14" x14ac:dyDescent="0.25">
      <c r="N147" s="12"/>
    </row>
    <row r="157" spans="14:14" x14ac:dyDescent="0.25">
      <c r="N157" s="12"/>
    </row>
    <row r="158" spans="14:14" x14ac:dyDescent="0.25">
      <c r="N158" s="12"/>
    </row>
    <row r="159" spans="14:14" x14ac:dyDescent="0.25">
      <c r="N159" s="12"/>
    </row>
    <row r="160" spans="14:14" x14ac:dyDescent="0.25">
      <c r="N160" s="12"/>
    </row>
    <row r="161" spans="14:14" x14ac:dyDescent="0.25">
      <c r="N161" s="12"/>
    </row>
    <row r="162" spans="14:14" x14ac:dyDescent="0.25">
      <c r="N162" s="12"/>
    </row>
    <row r="163" spans="14:14" x14ac:dyDescent="0.25">
      <c r="N163" s="12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844DC-3603-48E1-94F6-2C1C02BC474C}">
  <dimension ref="A1:S163"/>
  <sheetViews>
    <sheetView topLeftCell="A4" workbookViewId="0">
      <selection activeCell="D21" sqref="D21"/>
    </sheetView>
  </sheetViews>
  <sheetFormatPr defaultRowHeight="15" x14ac:dyDescent="0.25"/>
  <cols>
    <col min="1" max="1" width="25.7109375" customWidth="1"/>
    <col min="2" max="2" width="16.28515625" bestFit="1" customWidth="1"/>
    <col min="3" max="3" width="10.5703125" customWidth="1"/>
    <col min="4" max="4" width="11.140625" customWidth="1"/>
    <col min="5" max="5" width="11" customWidth="1"/>
    <col min="6" max="6" width="10.28515625" customWidth="1"/>
    <col min="7" max="7" width="10.5703125" customWidth="1"/>
    <col min="8" max="8" width="11.7109375" customWidth="1"/>
    <col min="9" max="9" width="10.7109375" customWidth="1"/>
    <col min="12" max="12" width="10.7109375" customWidth="1"/>
    <col min="13" max="13" width="10.42578125" customWidth="1"/>
    <col min="14" max="14" width="10.5703125" customWidth="1"/>
    <col min="15" max="15" width="11" customWidth="1"/>
    <col min="16" max="16" width="11.28515625" customWidth="1"/>
    <col min="17" max="17" width="10.7109375" customWidth="1"/>
    <col min="18" max="18" width="9.7109375" customWidth="1"/>
  </cols>
  <sheetData>
    <row r="1" spans="1:8" x14ac:dyDescent="0.25">
      <c r="A1" s="59" t="s">
        <v>157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158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452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f>IF(Calculator!B7="Cotton",Calculator!B13,IF(Calculator!B19="Cotton",Calculator!B25,0.74))</f>
        <v>0.74</v>
      </c>
      <c r="D7" s="17">
        <f>IF(Calculator!B7="Cotton",Calculator!B10,IF(Calculator!B19="Cotton",Calculator!B22,1200))</f>
        <v>1200</v>
      </c>
      <c r="E7" s="30">
        <f>ROUND(C7*D7,2)</f>
        <v>888</v>
      </c>
      <c r="F7" s="16">
        <v>0</v>
      </c>
      <c r="G7" s="30">
        <f>ROUND(E7*F7,2)</f>
        <v>0</v>
      </c>
      <c r="H7" s="30">
        <f>ROUND(E7-G7,2)</f>
        <v>888</v>
      </c>
    </row>
    <row r="8" spans="1:8" x14ac:dyDescent="0.25">
      <c r="A8" s="9" t="s">
        <v>65</v>
      </c>
      <c r="B8" s="9" t="s">
        <v>29</v>
      </c>
      <c r="C8" s="49">
        <f>IF(Calculator!B7="Cotton",Calculator!C13,IF(Calculator!B19="Cotton",Calculator!C25,0.11))</f>
        <v>0.11</v>
      </c>
      <c r="D8" s="50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1066.2</v>
      </c>
      <c r="G9" s="12">
        <f>SUM(G7:G8)</f>
        <v>0</v>
      </c>
      <c r="H9" s="12">
        <f>ROUND(E9-G9,2)</f>
        <v>1066.2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14</v>
      </c>
      <c r="C12" s="30"/>
      <c r="E12" s="30"/>
    </row>
    <row r="13" spans="1:8" x14ac:dyDescent="0.25">
      <c r="A13" s="14" t="s">
        <v>15</v>
      </c>
      <c r="B13" s="14" t="s">
        <v>16</v>
      </c>
      <c r="C13" s="15">
        <v>7.6</v>
      </c>
      <c r="D13" s="14">
        <v>2.5</v>
      </c>
      <c r="E13" s="30">
        <f>ROUND(C13*D13,2)</f>
        <v>19</v>
      </c>
      <c r="F13" s="16">
        <v>0</v>
      </c>
      <c r="G13" s="30">
        <f>ROUND(E13*F13,2)</f>
        <v>0</v>
      </c>
      <c r="H13" s="30">
        <f>ROUND(E13-G13,2)</f>
        <v>19</v>
      </c>
    </row>
    <row r="14" spans="1:8" x14ac:dyDescent="0.25">
      <c r="A14" s="14" t="s">
        <v>57</v>
      </c>
      <c r="B14" s="14" t="s">
        <v>16</v>
      </c>
      <c r="C14" s="15">
        <v>6.4</v>
      </c>
      <c r="D14" s="14">
        <v>5.75</v>
      </c>
      <c r="E14" s="30">
        <f>ROUND(C14*D14,2)</f>
        <v>36.799999999999997</v>
      </c>
      <c r="F14" s="16">
        <v>0</v>
      </c>
      <c r="G14" s="30">
        <f>ROUND(E14*F14,2)</f>
        <v>0</v>
      </c>
      <c r="H14" s="30">
        <f>ROUND(E14-G14,2)</f>
        <v>36.799999999999997</v>
      </c>
    </row>
    <row r="15" spans="1:8" x14ac:dyDescent="0.25">
      <c r="A15" s="13" t="s">
        <v>17</v>
      </c>
      <c r="C15" s="30"/>
      <c r="E15" s="30"/>
    </row>
    <row r="16" spans="1:8" x14ac:dyDescent="0.25">
      <c r="A16" s="14" t="s">
        <v>66</v>
      </c>
      <c r="B16" s="14" t="s">
        <v>18</v>
      </c>
      <c r="C16" s="15">
        <v>1.52</v>
      </c>
      <c r="D16" s="14">
        <v>2.2999999999999998</v>
      </c>
      <c r="E16" s="30">
        <f>ROUND(C16*D16,2)</f>
        <v>3.5</v>
      </c>
      <c r="F16" s="16">
        <v>0</v>
      </c>
      <c r="G16" s="30">
        <f>ROUND(E16*F16,2)</f>
        <v>0</v>
      </c>
      <c r="H16" s="30">
        <f>ROUND(E16-G16,2)</f>
        <v>3.5</v>
      </c>
    </row>
    <row r="17" spans="1:8" x14ac:dyDescent="0.25">
      <c r="A17" s="14" t="s">
        <v>67</v>
      </c>
      <c r="B17" s="14" t="s">
        <v>26</v>
      </c>
      <c r="C17" s="15">
        <v>3.56</v>
      </c>
      <c r="D17" s="14">
        <v>2.3125</v>
      </c>
      <c r="E17" s="30">
        <f>ROUND(C17*D17,2)</f>
        <v>8.23</v>
      </c>
      <c r="F17" s="16">
        <v>0</v>
      </c>
      <c r="G17" s="30">
        <f>ROUND(E17*F17,2)</f>
        <v>0</v>
      </c>
      <c r="H17" s="30">
        <f>ROUND(E17-G17,2)</f>
        <v>8.23</v>
      </c>
    </row>
    <row r="18" spans="1:8" x14ac:dyDescent="0.25">
      <c r="A18" s="14" t="s">
        <v>68</v>
      </c>
      <c r="B18" s="14" t="s">
        <v>26</v>
      </c>
      <c r="C18" s="15">
        <v>12.5</v>
      </c>
      <c r="D18" s="14">
        <v>0.5</v>
      </c>
      <c r="E18" s="30">
        <f>ROUND(C18*D18,2)</f>
        <v>6.25</v>
      </c>
      <c r="F18" s="16">
        <v>0</v>
      </c>
      <c r="G18" s="30">
        <f>ROUND(E18*F18,2)</f>
        <v>0</v>
      </c>
      <c r="H18" s="30">
        <f>ROUND(E18-G18,2)</f>
        <v>6.25</v>
      </c>
    </row>
    <row r="19" spans="1:8" x14ac:dyDescent="0.25">
      <c r="A19" s="13" t="s">
        <v>69</v>
      </c>
      <c r="C19" s="30"/>
      <c r="E19" s="30"/>
    </row>
    <row r="20" spans="1:8" x14ac:dyDescent="0.25">
      <c r="A20" s="14" t="s">
        <v>70</v>
      </c>
      <c r="B20" s="14" t="s">
        <v>29</v>
      </c>
      <c r="C20" s="15">
        <v>0.11</v>
      </c>
      <c r="D20" s="14">
        <f>D7</f>
        <v>1200</v>
      </c>
      <c r="E20" s="30">
        <f>ROUND(C20*D20,2)</f>
        <v>132</v>
      </c>
      <c r="F20" s="16">
        <v>0</v>
      </c>
      <c r="G20" s="30">
        <f>ROUND(E20*F20,2)</f>
        <v>0</v>
      </c>
      <c r="H20" s="30">
        <f>ROUND(E20-G20,2)</f>
        <v>132</v>
      </c>
    </row>
    <row r="21" spans="1:8" x14ac:dyDescent="0.25">
      <c r="A21" s="13" t="s">
        <v>20</v>
      </c>
      <c r="C21" s="30"/>
      <c r="E21" s="30"/>
    </row>
    <row r="22" spans="1:8" x14ac:dyDescent="0.25">
      <c r="A22" s="14" t="s">
        <v>22</v>
      </c>
      <c r="B22" s="14" t="s">
        <v>21</v>
      </c>
      <c r="C22" s="15">
        <v>46.6</v>
      </c>
      <c r="D22" s="14">
        <v>1.5</v>
      </c>
      <c r="E22" s="30">
        <f>ROUND(C22*D22,2)</f>
        <v>69.900000000000006</v>
      </c>
      <c r="F22" s="16">
        <v>0</v>
      </c>
      <c r="G22" s="30">
        <f>ROUND(E22*F22,2)</f>
        <v>0</v>
      </c>
      <c r="H22" s="30">
        <f>ROUND(E22-G22,2)</f>
        <v>69.900000000000006</v>
      </c>
    </row>
    <row r="23" spans="1:8" x14ac:dyDescent="0.25">
      <c r="A23" s="14" t="s">
        <v>103</v>
      </c>
      <c r="B23" s="14" t="s">
        <v>19</v>
      </c>
      <c r="C23" s="15">
        <v>4.3</v>
      </c>
      <c r="D23" s="14">
        <v>34.358199999999997</v>
      </c>
      <c r="E23" s="30">
        <f>ROUND(C23*D23,2)</f>
        <v>147.74</v>
      </c>
      <c r="F23" s="16">
        <v>0</v>
      </c>
      <c r="G23" s="30">
        <f>ROUND(E23*F23,2)</f>
        <v>0</v>
      </c>
      <c r="H23" s="30">
        <f>ROUND(E23-G23,2)</f>
        <v>147.74</v>
      </c>
    </row>
    <row r="24" spans="1:8" x14ac:dyDescent="0.25">
      <c r="A24" s="13" t="s">
        <v>23</v>
      </c>
      <c r="C24" s="30"/>
      <c r="E24" s="30"/>
    </row>
    <row r="25" spans="1:8" x14ac:dyDescent="0.25">
      <c r="A25" s="14" t="s">
        <v>71</v>
      </c>
      <c r="B25" s="14" t="s">
        <v>48</v>
      </c>
      <c r="C25" s="15">
        <v>20</v>
      </c>
      <c r="D25" s="14">
        <v>1</v>
      </c>
      <c r="E25" s="30">
        <f>ROUND(C25*D25,2)</f>
        <v>20</v>
      </c>
      <c r="F25" s="16">
        <v>0</v>
      </c>
      <c r="G25" s="30">
        <f>ROUND(E25*F25,2)</f>
        <v>0</v>
      </c>
      <c r="H25" s="30">
        <f>ROUND(E25-G25,2)</f>
        <v>20</v>
      </c>
    </row>
    <row r="26" spans="1:8" x14ac:dyDescent="0.25">
      <c r="A26" s="13" t="s">
        <v>24</v>
      </c>
      <c r="C26" s="30"/>
      <c r="E26" s="30"/>
    </row>
    <row r="27" spans="1:8" x14ac:dyDescent="0.25">
      <c r="A27" s="14" t="s">
        <v>59</v>
      </c>
      <c r="B27" s="14" t="s">
        <v>26</v>
      </c>
      <c r="C27" s="15">
        <v>14.3</v>
      </c>
      <c r="D27" s="14">
        <v>0.5</v>
      </c>
      <c r="E27" s="30">
        <f t="shared" ref="E27:E33" si="0">ROUND(C27*D27,2)</f>
        <v>7.15</v>
      </c>
      <c r="F27" s="16">
        <v>0</v>
      </c>
      <c r="G27" s="30">
        <f t="shared" ref="G27:G33" si="1">ROUND(E27*F27,2)</f>
        <v>0</v>
      </c>
      <c r="H27" s="30">
        <f t="shared" ref="H27:H33" si="2">ROUND(E27-G27,2)</f>
        <v>7.15</v>
      </c>
    </row>
    <row r="28" spans="1:8" x14ac:dyDescent="0.25">
      <c r="A28" s="14" t="s">
        <v>25</v>
      </c>
      <c r="B28" s="14" t="s">
        <v>18</v>
      </c>
      <c r="C28" s="15">
        <v>0.34</v>
      </c>
      <c r="D28" s="14">
        <v>96</v>
      </c>
      <c r="E28" s="30">
        <f t="shared" si="0"/>
        <v>32.64</v>
      </c>
      <c r="F28" s="16">
        <v>0</v>
      </c>
      <c r="G28" s="30">
        <f t="shared" si="1"/>
        <v>0</v>
      </c>
      <c r="H28" s="30">
        <f t="shared" si="2"/>
        <v>32.64</v>
      </c>
    </row>
    <row r="29" spans="1:8" x14ac:dyDescent="0.25">
      <c r="A29" s="14" t="s">
        <v>104</v>
      </c>
      <c r="B29" s="14" t="s">
        <v>26</v>
      </c>
      <c r="C29" s="15">
        <v>13.86</v>
      </c>
      <c r="D29" s="14">
        <v>1</v>
      </c>
      <c r="E29" s="30">
        <f t="shared" si="0"/>
        <v>13.86</v>
      </c>
      <c r="F29" s="16">
        <v>0</v>
      </c>
      <c r="G29" s="30">
        <f t="shared" si="1"/>
        <v>0</v>
      </c>
      <c r="H29" s="30">
        <f t="shared" si="2"/>
        <v>13.86</v>
      </c>
    </row>
    <row r="30" spans="1:8" x14ac:dyDescent="0.25">
      <c r="A30" s="14" t="s">
        <v>105</v>
      </c>
      <c r="B30" s="14" t="s">
        <v>18</v>
      </c>
      <c r="C30" s="15">
        <v>0.37</v>
      </c>
      <c r="D30" s="14">
        <v>48</v>
      </c>
      <c r="E30" s="30">
        <f t="shared" si="0"/>
        <v>17.760000000000002</v>
      </c>
      <c r="F30" s="16">
        <v>0</v>
      </c>
      <c r="G30" s="30">
        <f t="shared" si="1"/>
        <v>0</v>
      </c>
      <c r="H30" s="30">
        <f t="shared" si="2"/>
        <v>17.760000000000002</v>
      </c>
    </row>
    <row r="31" spans="1:8" x14ac:dyDescent="0.25">
      <c r="A31" s="14" t="s">
        <v>106</v>
      </c>
      <c r="B31" s="14" t="s">
        <v>26</v>
      </c>
      <c r="C31" s="15">
        <v>6.37</v>
      </c>
      <c r="D31" s="14">
        <v>2</v>
      </c>
      <c r="E31" s="30">
        <f t="shared" si="0"/>
        <v>12.74</v>
      </c>
      <c r="F31" s="16">
        <v>0</v>
      </c>
      <c r="G31" s="30">
        <f t="shared" si="1"/>
        <v>0</v>
      </c>
      <c r="H31" s="30">
        <f t="shared" si="2"/>
        <v>12.74</v>
      </c>
    </row>
    <row r="32" spans="1:8" x14ac:dyDescent="0.25">
      <c r="A32" s="14" t="s">
        <v>398</v>
      </c>
      <c r="B32" s="14" t="s">
        <v>18</v>
      </c>
      <c r="C32" s="15">
        <v>0.83</v>
      </c>
      <c r="D32" s="14">
        <v>25.6</v>
      </c>
      <c r="E32" s="30">
        <f t="shared" si="0"/>
        <v>21.25</v>
      </c>
      <c r="F32" s="16">
        <v>0</v>
      </c>
      <c r="G32" s="30">
        <f t="shared" si="1"/>
        <v>0</v>
      </c>
      <c r="H32" s="30">
        <f t="shared" si="2"/>
        <v>21.25</v>
      </c>
    </row>
    <row r="33" spans="1:8" x14ac:dyDescent="0.25">
      <c r="A33" s="14" t="s">
        <v>74</v>
      </c>
      <c r="B33" s="14" t="s">
        <v>26</v>
      </c>
      <c r="C33" s="15">
        <v>11.45</v>
      </c>
      <c r="D33" s="14">
        <v>2</v>
      </c>
      <c r="E33" s="30">
        <f t="shared" si="0"/>
        <v>22.9</v>
      </c>
      <c r="F33" s="16">
        <v>0</v>
      </c>
      <c r="G33" s="30">
        <f t="shared" si="1"/>
        <v>0</v>
      </c>
      <c r="H33" s="30">
        <f t="shared" si="2"/>
        <v>22.9</v>
      </c>
    </row>
    <row r="34" spans="1:8" x14ac:dyDescent="0.25">
      <c r="A34" s="13" t="s">
        <v>27</v>
      </c>
      <c r="C34" s="30"/>
      <c r="E34" s="30"/>
    </row>
    <row r="35" spans="1:8" x14ac:dyDescent="0.25">
      <c r="A35" s="14" t="s">
        <v>78</v>
      </c>
      <c r="B35" s="14" t="s">
        <v>29</v>
      </c>
      <c r="C35" s="15">
        <v>9.3000000000000007</v>
      </c>
      <c r="D35" s="14">
        <v>2</v>
      </c>
      <c r="E35" s="30">
        <f t="shared" ref="E35:E43" si="3">ROUND(C35*D35,2)</f>
        <v>18.600000000000001</v>
      </c>
      <c r="F35" s="16">
        <v>0</v>
      </c>
      <c r="G35" s="30">
        <f t="shared" ref="G35:G43" si="4">ROUND(E35*F35,2)</f>
        <v>0</v>
      </c>
      <c r="H35" s="30">
        <f t="shared" ref="H35:H43" si="5">ROUND(E35-G35,2)</f>
        <v>18.600000000000001</v>
      </c>
    </row>
    <row r="36" spans="1:8" x14ac:dyDescent="0.25">
      <c r="A36" s="14" t="s">
        <v>107</v>
      </c>
      <c r="B36" s="14" t="s">
        <v>18</v>
      </c>
      <c r="C36" s="15">
        <v>1.43</v>
      </c>
      <c r="D36" s="14">
        <v>5.2</v>
      </c>
      <c r="E36" s="30">
        <f t="shared" si="3"/>
        <v>7.44</v>
      </c>
      <c r="F36" s="16">
        <v>0</v>
      </c>
      <c r="G36" s="30">
        <f t="shared" si="4"/>
        <v>0</v>
      </c>
      <c r="H36" s="30">
        <f t="shared" si="5"/>
        <v>7.44</v>
      </c>
    </row>
    <row r="37" spans="1:8" x14ac:dyDescent="0.25">
      <c r="A37" s="14" t="s">
        <v>79</v>
      </c>
      <c r="B37" s="14" t="s">
        <v>18</v>
      </c>
      <c r="C37" s="15">
        <v>5.95</v>
      </c>
      <c r="D37" s="14">
        <v>2</v>
      </c>
      <c r="E37" s="30">
        <f t="shared" si="3"/>
        <v>11.9</v>
      </c>
      <c r="F37" s="16">
        <v>0</v>
      </c>
      <c r="G37" s="30">
        <f t="shared" si="4"/>
        <v>0</v>
      </c>
      <c r="H37" s="30">
        <f t="shared" si="5"/>
        <v>11.9</v>
      </c>
    </row>
    <row r="38" spans="1:8" x14ac:dyDescent="0.25">
      <c r="A38" s="14" t="s">
        <v>108</v>
      </c>
      <c r="B38" s="14" t="s">
        <v>18</v>
      </c>
      <c r="C38" s="15">
        <v>2.23</v>
      </c>
      <c r="D38" s="14">
        <v>6</v>
      </c>
      <c r="E38" s="30">
        <f t="shared" si="3"/>
        <v>13.38</v>
      </c>
      <c r="F38" s="16">
        <v>0</v>
      </c>
      <c r="G38" s="30">
        <f t="shared" si="4"/>
        <v>0</v>
      </c>
      <c r="H38" s="30">
        <f t="shared" si="5"/>
        <v>13.38</v>
      </c>
    </row>
    <row r="39" spans="1:8" x14ac:dyDescent="0.25">
      <c r="A39" s="14" t="s">
        <v>109</v>
      </c>
      <c r="B39" s="14" t="s">
        <v>18</v>
      </c>
      <c r="C39" s="15">
        <v>1.06</v>
      </c>
      <c r="D39" s="14">
        <v>2</v>
      </c>
      <c r="E39" s="30">
        <f t="shared" si="3"/>
        <v>2.12</v>
      </c>
      <c r="F39" s="16">
        <v>0</v>
      </c>
      <c r="G39" s="30">
        <f t="shared" si="4"/>
        <v>0</v>
      </c>
      <c r="H39" s="30">
        <f t="shared" si="5"/>
        <v>2.12</v>
      </c>
    </row>
    <row r="40" spans="1:8" x14ac:dyDescent="0.25">
      <c r="A40" s="14" t="s">
        <v>110</v>
      </c>
      <c r="B40" s="14" t="s">
        <v>18</v>
      </c>
      <c r="C40" s="15">
        <v>1.1299999999999999</v>
      </c>
      <c r="D40" s="14">
        <v>12.8</v>
      </c>
      <c r="E40" s="30">
        <f t="shared" si="3"/>
        <v>14.46</v>
      </c>
      <c r="F40" s="16">
        <v>0</v>
      </c>
      <c r="G40" s="30">
        <f t="shared" si="4"/>
        <v>0</v>
      </c>
      <c r="H40" s="30">
        <f t="shared" si="5"/>
        <v>14.46</v>
      </c>
    </row>
    <row r="41" spans="1:8" x14ac:dyDescent="0.25">
      <c r="A41" s="14" t="s">
        <v>111</v>
      </c>
      <c r="B41" s="14" t="s">
        <v>18</v>
      </c>
      <c r="C41" s="15">
        <v>2.08</v>
      </c>
      <c r="D41" s="14">
        <v>1</v>
      </c>
      <c r="E41" s="30">
        <f t="shared" si="3"/>
        <v>2.08</v>
      </c>
      <c r="F41" s="16">
        <v>0</v>
      </c>
      <c r="G41" s="30">
        <f t="shared" si="4"/>
        <v>0</v>
      </c>
      <c r="H41" s="30">
        <f t="shared" si="5"/>
        <v>2.08</v>
      </c>
    </row>
    <row r="42" spans="1:8" x14ac:dyDescent="0.25">
      <c r="A42" s="14" t="s">
        <v>112</v>
      </c>
      <c r="B42" s="14" t="s">
        <v>48</v>
      </c>
      <c r="C42" s="15">
        <v>15</v>
      </c>
      <c r="D42" s="14">
        <v>1.5</v>
      </c>
      <c r="E42" s="30">
        <f t="shared" si="3"/>
        <v>22.5</v>
      </c>
      <c r="F42" s="16">
        <v>0</v>
      </c>
      <c r="G42" s="30">
        <f t="shared" si="4"/>
        <v>0</v>
      </c>
      <c r="H42" s="30">
        <f t="shared" si="5"/>
        <v>22.5</v>
      </c>
    </row>
    <row r="43" spans="1:8" x14ac:dyDescent="0.25">
      <c r="A43" s="14" t="s">
        <v>113</v>
      </c>
      <c r="B43" s="14" t="s">
        <v>18</v>
      </c>
      <c r="C43" s="15">
        <v>8.82</v>
      </c>
      <c r="D43" s="14">
        <v>1.5</v>
      </c>
      <c r="E43" s="30">
        <f t="shared" si="3"/>
        <v>13.23</v>
      </c>
      <c r="F43" s="16">
        <v>0</v>
      </c>
      <c r="G43" s="30">
        <f t="shared" si="4"/>
        <v>0</v>
      </c>
      <c r="H43" s="30">
        <f t="shared" si="5"/>
        <v>13.23</v>
      </c>
    </row>
    <row r="44" spans="1:8" x14ac:dyDescent="0.25">
      <c r="A44" s="13" t="s">
        <v>33</v>
      </c>
      <c r="C44" s="30"/>
      <c r="E44" s="30"/>
    </row>
    <row r="45" spans="1:8" x14ac:dyDescent="0.25">
      <c r="A45" s="14" t="s">
        <v>399</v>
      </c>
      <c r="B45" s="14" t="s">
        <v>60</v>
      </c>
      <c r="C45" s="15">
        <v>2.35</v>
      </c>
      <c r="D45" s="14">
        <v>45</v>
      </c>
      <c r="E45" s="30">
        <f>ROUND(C45*D45,2)</f>
        <v>105.75</v>
      </c>
      <c r="F45" s="16">
        <v>0</v>
      </c>
      <c r="G45" s="30">
        <f>ROUND(E45*F45,2)</f>
        <v>0</v>
      </c>
      <c r="H45" s="30">
        <f>ROUND(E45-G45,2)</f>
        <v>105.75</v>
      </c>
    </row>
    <row r="46" spans="1:8" x14ac:dyDescent="0.25">
      <c r="A46" s="13" t="s">
        <v>85</v>
      </c>
      <c r="C46" s="30"/>
      <c r="E46" s="30"/>
    </row>
    <row r="47" spans="1:8" x14ac:dyDescent="0.25">
      <c r="A47" s="14" t="s">
        <v>86</v>
      </c>
      <c r="B47" s="14" t="s">
        <v>18</v>
      </c>
      <c r="C47" s="15">
        <v>0.22</v>
      </c>
      <c r="D47" s="14">
        <v>48</v>
      </c>
      <c r="E47" s="30">
        <f>ROUND(C47*D47,2)</f>
        <v>10.56</v>
      </c>
      <c r="F47" s="16">
        <v>0</v>
      </c>
      <c r="G47" s="30">
        <f>ROUND(E47*F47,2)</f>
        <v>0</v>
      </c>
      <c r="H47" s="30">
        <f>ROUND(E47-G47,2)</f>
        <v>10.56</v>
      </c>
    </row>
    <row r="48" spans="1:8" x14ac:dyDescent="0.25">
      <c r="A48" s="13" t="s">
        <v>114</v>
      </c>
      <c r="C48" s="30"/>
      <c r="E48" s="30"/>
    </row>
    <row r="49" spans="1:8" x14ac:dyDescent="0.25">
      <c r="A49" s="14" t="s">
        <v>115</v>
      </c>
      <c r="B49" s="14" t="s">
        <v>26</v>
      </c>
      <c r="C49" s="15">
        <v>3.3</v>
      </c>
      <c r="D49" s="14">
        <v>0.4</v>
      </c>
      <c r="E49" s="30">
        <f>ROUND(C49*D49,2)</f>
        <v>1.32</v>
      </c>
      <c r="F49" s="16">
        <v>0</v>
      </c>
      <c r="G49" s="30">
        <f>ROUND(E49*F49,2)</f>
        <v>0</v>
      </c>
      <c r="H49" s="30">
        <f>ROUND(E49-G49,2)</f>
        <v>1.32</v>
      </c>
    </row>
    <row r="50" spans="1:8" x14ac:dyDescent="0.25">
      <c r="A50" s="13" t="s">
        <v>61</v>
      </c>
      <c r="C50" s="30"/>
      <c r="E50" s="30"/>
    </row>
    <row r="51" spans="1:8" x14ac:dyDescent="0.25">
      <c r="A51" s="14" t="s">
        <v>62</v>
      </c>
      <c r="B51" s="14" t="s">
        <v>48</v>
      </c>
      <c r="C51" s="15">
        <v>7.5</v>
      </c>
      <c r="D51" s="14">
        <v>1</v>
      </c>
      <c r="E51" s="30">
        <f>ROUND(C51*D51,2)</f>
        <v>7.5</v>
      </c>
      <c r="F51" s="16">
        <v>0</v>
      </c>
      <c r="G51" s="30">
        <f>ROUND(E51*F51,2)</f>
        <v>0</v>
      </c>
      <c r="H51" s="30">
        <f>ROUND(E51-G51,2)</f>
        <v>7.5</v>
      </c>
    </row>
    <row r="52" spans="1:8" x14ac:dyDescent="0.25">
      <c r="A52" s="13" t="s">
        <v>87</v>
      </c>
      <c r="C52" s="30"/>
      <c r="E52" s="30"/>
    </row>
    <row r="53" spans="1:8" x14ac:dyDescent="0.25">
      <c r="A53" s="14" t="s">
        <v>88</v>
      </c>
      <c r="B53" s="14" t="s">
        <v>48</v>
      </c>
      <c r="C53" s="15">
        <v>1</v>
      </c>
      <c r="D53" s="14">
        <v>1</v>
      </c>
      <c r="E53" s="30">
        <f>ROUND(C53*D53,2)</f>
        <v>1</v>
      </c>
      <c r="F53" s="16">
        <v>0</v>
      </c>
      <c r="G53" s="30">
        <f>ROUND(E53*F53,2)</f>
        <v>0</v>
      </c>
      <c r="H53" s="30">
        <f>ROUND(E53-G53,2)</f>
        <v>1</v>
      </c>
    </row>
    <row r="54" spans="1:8" x14ac:dyDescent="0.25">
      <c r="A54" s="13" t="s">
        <v>34</v>
      </c>
      <c r="C54" s="30"/>
      <c r="E54" s="30"/>
    </row>
    <row r="55" spans="1:8" x14ac:dyDescent="0.25">
      <c r="A55" s="14" t="s">
        <v>35</v>
      </c>
      <c r="B55" s="14" t="s">
        <v>36</v>
      </c>
      <c r="C55" s="15">
        <v>58</v>
      </c>
      <c r="D55" s="14">
        <v>0.66600000000000004</v>
      </c>
      <c r="E55" s="30">
        <f>ROUND(C55*D55,2)</f>
        <v>38.630000000000003</v>
      </c>
      <c r="F55" s="16">
        <v>0</v>
      </c>
      <c r="G55" s="30">
        <f>ROUND(E55*F55,2)</f>
        <v>0</v>
      </c>
      <c r="H55" s="30">
        <f>ROUND(E55-G55,2)</f>
        <v>38.630000000000003</v>
      </c>
    </row>
    <row r="56" spans="1:8" x14ac:dyDescent="0.25">
      <c r="A56" s="13" t="s">
        <v>116</v>
      </c>
      <c r="C56" s="30"/>
      <c r="E56" s="30"/>
    </row>
    <row r="57" spans="1:8" x14ac:dyDescent="0.25">
      <c r="A57" s="14" t="s">
        <v>117</v>
      </c>
      <c r="B57" s="14" t="s">
        <v>48</v>
      </c>
      <c r="C57" s="15">
        <v>8</v>
      </c>
      <c r="D57" s="14">
        <v>1</v>
      </c>
      <c r="E57" s="30">
        <f>ROUND(C57*D57,2)</f>
        <v>8</v>
      </c>
      <c r="F57" s="16">
        <v>0</v>
      </c>
      <c r="G57" s="30">
        <f>ROUND(E57*F57,2)</f>
        <v>0</v>
      </c>
      <c r="H57" s="30">
        <f>ROUND(E57-G57,2)</f>
        <v>8</v>
      </c>
    </row>
    <row r="58" spans="1:8" x14ac:dyDescent="0.25">
      <c r="A58" s="13" t="s">
        <v>118</v>
      </c>
      <c r="C58" s="30"/>
      <c r="E58" s="30"/>
    </row>
    <row r="59" spans="1:8" x14ac:dyDescent="0.25">
      <c r="A59" s="14" t="s">
        <v>119</v>
      </c>
      <c r="B59" s="14" t="s">
        <v>48</v>
      </c>
      <c r="C59" s="15">
        <v>10</v>
      </c>
      <c r="D59" s="14">
        <v>0.33300000000000002</v>
      </c>
      <c r="E59" s="30">
        <f>ROUND(C59*D59,2)</f>
        <v>3.33</v>
      </c>
      <c r="F59" s="16">
        <v>0</v>
      </c>
      <c r="G59" s="30">
        <f>ROUND(E59*F59,2)</f>
        <v>0</v>
      </c>
      <c r="H59" s="30">
        <f>ROUND(E59-G59,2)</f>
        <v>3.33</v>
      </c>
    </row>
    <row r="60" spans="1:8" x14ac:dyDescent="0.25">
      <c r="A60" s="13" t="s">
        <v>37</v>
      </c>
      <c r="C60" s="30"/>
      <c r="E60" s="30"/>
    </row>
    <row r="61" spans="1:8" x14ac:dyDescent="0.25">
      <c r="A61" s="14" t="s">
        <v>38</v>
      </c>
      <c r="B61" s="14" t="s">
        <v>39</v>
      </c>
      <c r="C61" s="15">
        <v>16.54</v>
      </c>
      <c r="D61" s="14">
        <v>0.39929999999999999</v>
      </c>
      <c r="E61" s="30">
        <f>ROUND(C61*D61,2)</f>
        <v>6.6</v>
      </c>
      <c r="F61" s="16">
        <v>0</v>
      </c>
      <c r="G61" s="30">
        <f>ROUND(E61*F61,2)</f>
        <v>0</v>
      </c>
      <c r="H61" s="30">
        <f>ROUND(E61-G61,2)</f>
        <v>6.6</v>
      </c>
    </row>
    <row r="62" spans="1:8" x14ac:dyDescent="0.25">
      <c r="A62" s="14" t="s">
        <v>91</v>
      </c>
      <c r="B62" s="14" t="s">
        <v>39</v>
      </c>
      <c r="C62" s="15">
        <v>16.54</v>
      </c>
      <c r="D62" s="14">
        <v>0.20760000000000001</v>
      </c>
      <c r="E62" s="30">
        <f>ROUND(C62*D62,2)</f>
        <v>3.43</v>
      </c>
      <c r="F62" s="16">
        <v>0</v>
      </c>
      <c r="G62" s="30">
        <f>ROUND(E62*F62,2)</f>
        <v>0</v>
      </c>
      <c r="H62" s="30">
        <f>ROUND(E62-G62,2)</f>
        <v>3.43</v>
      </c>
    </row>
    <row r="63" spans="1:8" x14ac:dyDescent="0.25">
      <c r="A63" s="13" t="s">
        <v>40</v>
      </c>
      <c r="C63" s="30"/>
      <c r="E63" s="30"/>
    </row>
    <row r="64" spans="1:8" x14ac:dyDescent="0.25">
      <c r="A64" s="14" t="s">
        <v>41</v>
      </c>
      <c r="B64" s="14" t="s">
        <v>39</v>
      </c>
      <c r="C64" s="15">
        <v>9.06</v>
      </c>
      <c r="D64" s="14">
        <v>0.20369999999999999</v>
      </c>
      <c r="E64" s="30">
        <f>ROUND(C64*D64,2)</f>
        <v>1.85</v>
      </c>
      <c r="F64" s="16">
        <v>0</v>
      </c>
      <c r="G64" s="30">
        <f>ROUND(E64*F64,2)</f>
        <v>0</v>
      </c>
      <c r="H64" s="30">
        <f>ROUND(E64-G64,2)</f>
        <v>1.85</v>
      </c>
    </row>
    <row r="65" spans="1:8" x14ac:dyDescent="0.25">
      <c r="A65" s="13" t="s">
        <v>43</v>
      </c>
      <c r="C65" s="30"/>
      <c r="E65" s="30"/>
    </row>
    <row r="66" spans="1:8" x14ac:dyDescent="0.25">
      <c r="A66" s="14" t="s">
        <v>42</v>
      </c>
      <c r="B66" s="14" t="s">
        <v>39</v>
      </c>
      <c r="C66" s="15">
        <v>9.06</v>
      </c>
      <c r="D66" s="14">
        <v>0.1236</v>
      </c>
      <c r="E66" s="30">
        <f>ROUND(C66*D66,2)</f>
        <v>1.1200000000000001</v>
      </c>
      <c r="F66" s="16">
        <v>0</v>
      </c>
      <c r="G66" s="30">
        <f>ROUND(E66*F66,2)</f>
        <v>0</v>
      </c>
      <c r="H66" s="30">
        <f>ROUND(E66-G66,2)</f>
        <v>1.1200000000000001</v>
      </c>
    </row>
    <row r="67" spans="1:8" x14ac:dyDescent="0.25">
      <c r="A67" s="14" t="s">
        <v>91</v>
      </c>
      <c r="B67" s="14" t="s">
        <v>39</v>
      </c>
      <c r="C67" s="15">
        <v>9.06</v>
      </c>
      <c r="D67" s="14">
        <v>0.18990000000000001</v>
      </c>
      <c r="E67" s="30">
        <f>ROUND(C67*D67,2)</f>
        <v>1.72</v>
      </c>
      <c r="F67" s="16">
        <v>0</v>
      </c>
      <c r="G67" s="30">
        <f>ROUND(E67*F67,2)</f>
        <v>0</v>
      </c>
      <c r="H67" s="30">
        <f>ROUND(E67-G67,2)</f>
        <v>1.72</v>
      </c>
    </row>
    <row r="68" spans="1:8" x14ac:dyDescent="0.25">
      <c r="A68" s="14" t="s">
        <v>44</v>
      </c>
      <c r="B68" s="14" t="s">
        <v>39</v>
      </c>
      <c r="C68" s="15">
        <v>16.559999999999999</v>
      </c>
      <c r="D68" s="14">
        <v>0.48549999999999999</v>
      </c>
      <c r="E68" s="30">
        <f>ROUND(C68*D68,2)</f>
        <v>8.0399999999999991</v>
      </c>
      <c r="F68" s="16">
        <v>0</v>
      </c>
      <c r="G68" s="30">
        <f>ROUND(E68*F68,2)</f>
        <v>0</v>
      </c>
      <c r="H68" s="30">
        <f>ROUND(E68-G68,2)</f>
        <v>8.0399999999999991</v>
      </c>
    </row>
    <row r="69" spans="1:8" x14ac:dyDescent="0.25">
      <c r="A69" s="13" t="s">
        <v>45</v>
      </c>
      <c r="C69" s="30"/>
      <c r="E69" s="30"/>
    </row>
    <row r="70" spans="1:8" x14ac:dyDescent="0.25">
      <c r="A70" s="14" t="s">
        <v>38</v>
      </c>
      <c r="B70" s="14" t="s">
        <v>19</v>
      </c>
      <c r="C70" s="15">
        <v>4.4800000000000004</v>
      </c>
      <c r="D70" s="14">
        <v>6.1665000000000001</v>
      </c>
      <c r="E70" s="30">
        <f>ROUND(C70*D70,2)</f>
        <v>27.63</v>
      </c>
      <c r="F70" s="16">
        <v>0</v>
      </c>
      <c r="G70" s="30">
        <f>ROUND(E70*F70,2)</f>
        <v>0</v>
      </c>
      <c r="H70" s="30">
        <f>ROUND(E70-G70,2)</f>
        <v>27.63</v>
      </c>
    </row>
    <row r="71" spans="1:8" x14ac:dyDescent="0.25">
      <c r="A71" s="14" t="s">
        <v>91</v>
      </c>
      <c r="B71" s="14" t="s">
        <v>19</v>
      </c>
      <c r="C71" s="15">
        <v>4.4800000000000004</v>
      </c>
      <c r="D71" s="14">
        <v>4.8836000000000004</v>
      </c>
      <c r="E71" s="30">
        <f>ROUND(C71*D71,2)</f>
        <v>21.88</v>
      </c>
      <c r="F71" s="16">
        <v>0</v>
      </c>
      <c r="G71" s="30">
        <f>ROUND(E71*F71,2)</f>
        <v>0</v>
      </c>
      <c r="H71" s="30">
        <f>ROUND(E71-G71,2)</f>
        <v>21.88</v>
      </c>
    </row>
    <row r="72" spans="1:8" x14ac:dyDescent="0.25">
      <c r="A72" s="14" t="s">
        <v>159</v>
      </c>
      <c r="B72" s="14" t="s">
        <v>19</v>
      </c>
      <c r="C72" s="15">
        <v>4.4800000000000004</v>
      </c>
      <c r="D72" s="14">
        <v>11.2011</v>
      </c>
      <c r="E72" s="30">
        <f>ROUND(C72*D72,2)</f>
        <v>50.18</v>
      </c>
      <c r="F72" s="16">
        <v>0</v>
      </c>
      <c r="G72" s="30">
        <f>ROUND(E72*F72,2)</f>
        <v>0</v>
      </c>
      <c r="H72" s="30">
        <f>ROUND(E72-G72,2)</f>
        <v>50.18</v>
      </c>
    </row>
    <row r="73" spans="1:8" x14ac:dyDescent="0.25">
      <c r="A73" s="13" t="s">
        <v>47</v>
      </c>
      <c r="C73" s="30"/>
      <c r="E73" s="30"/>
    </row>
    <row r="74" spans="1:8" x14ac:dyDescent="0.25">
      <c r="A74" s="14" t="s">
        <v>42</v>
      </c>
      <c r="B74" s="14" t="s">
        <v>48</v>
      </c>
      <c r="C74" s="15">
        <v>10.130000000000001</v>
      </c>
      <c r="D74" s="14">
        <v>1</v>
      </c>
      <c r="E74" s="30">
        <f>ROUND(C74*D74,2)</f>
        <v>10.130000000000001</v>
      </c>
      <c r="F74" s="16">
        <v>0</v>
      </c>
      <c r="G74" s="30">
        <f>ROUND(E74*F74,2)</f>
        <v>0</v>
      </c>
      <c r="H74" s="30">
        <f t="shared" ref="H74:H80" si="6">ROUND(E74-G74,2)</f>
        <v>10.130000000000001</v>
      </c>
    </row>
    <row r="75" spans="1:8" x14ac:dyDescent="0.25">
      <c r="A75" s="14" t="s">
        <v>38</v>
      </c>
      <c r="B75" s="14" t="s">
        <v>48</v>
      </c>
      <c r="C75" s="15">
        <v>3.78</v>
      </c>
      <c r="D75" s="14">
        <v>1</v>
      </c>
      <c r="E75" s="30">
        <f>ROUND(C75*D75,2)</f>
        <v>3.78</v>
      </c>
      <c r="F75" s="16">
        <v>0</v>
      </c>
      <c r="G75" s="30">
        <f>ROUND(E75*F75,2)</f>
        <v>0</v>
      </c>
      <c r="H75" s="30">
        <f t="shared" si="6"/>
        <v>3.78</v>
      </c>
    </row>
    <row r="76" spans="1:8" x14ac:dyDescent="0.25">
      <c r="A76" s="14" t="s">
        <v>91</v>
      </c>
      <c r="B76" s="14" t="s">
        <v>48</v>
      </c>
      <c r="C76" s="15">
        <v>25.83</v>
      </c>
      <c r="D76" s="14">
        <v>1</v>
      </c>
      <c r="E76" s="30">
        <f>ROUND(C76*D76,2)</f>
        <v>25.83</v>
      </c>
      <c r="F76" s="16">
        <v>0</v>
      </c>
      <c r="G76" s="30">
        <f>ROUND(E76*F76,2)</f>
        <v>0</v>
      </c>
      <c r="H76" s="30">
        <f t="shared" si="6"/>
        <v>25.83</v>
      </c>
    </row>
    <row r="77" spans="1:8" x14ac:dyDescent="0.25">
      <c r="A77" s="14" t="s">
        <v>159</v>
      </c>
      <c r="B77" s="14" t="s">
        <v>48</v>
      </c>
      <c r="C77" s="15">
        <v>21.95</v>
      </c>
      <c r="D77" s="14">
        <v>1</v>
      </c>
      <c r="E77" s="30">
        <f>ROUND(C77*D77,2)</f>
        <v>21.95</v>
      </c>
      <c r="F77" s="16">
        <v>0</v>
      </c>
      <c r="G77" s="30">
        <f>ROUND(E77*F77,2)</f>
        <v>0</v>
      </c>
      <c r="H77" s="30">
        <f t="shared" si="6"/>
        <v>21.95</v>
      </c>
    </row>
    <row r="78" spans="1:8" x14ac:dyDescent="0.25">
      <c r="A78" s="9" t="s">
        <v>49</v>
      </c>
      <c r="B78" s="9" t="s">
        <v>48</v>
      </c>
      <c r="C78" s="10">
        <v>29.53</v>
      </c>
      <c r="D78" s="9">
        <v>1</v>
      </c>
      <c r="E78" s="28">
        <f>ROUND(C78*D78,2)</f>
        <v>29.53</v>
      </c>
      <c r="F78" s="11">
        <v>0</v>
      </c>
      <c r="G78" s="28">
        <f>ROUND(E78*F78,2)</f>
        <v>0</v>
      </c>
      <c r="H78" s="28">
        <f t="shared" si="6"/>
        <v>29.53</v>
      </c>
    </row>
    <row r="79" spans="1:8" x14ac:dyDescent="0.25">
      <c r="A79" s="7" t="s">
        <v>50</v>
      </c>
      <c r="C79" s="30"/>
      <c r="E79" s="30">
        <f>SUM(E13:E78)</f>
        <v>1067.19</v>
      </c>
      <c r="G79" s="12">
        <f>SUM(G13:G78)</f>
        <v>0</v>
      </c>
      <c r="H79" s="12">
        <f t="shared" si="6"/>
        <v>1067.19</v>
      </c>
    </row>
    <row r="80" spans="1:8" x14ac:dyDescent="0.25">
      <c r="A80" s="7" t="s">
        <v>51</v>
      </c>
      <c r="C80" s="30"/>
      <c r="E80" s="30">
        <f>+E9-E79</f>
        <v>-0.99000000000000909</v>
      </c>
      <c r="G80" s="12">
        <f>+G9-G79</f>
        <v>0</v>
      </c>
      <c r="H80" s="12">
        <f t="shared" si="6"/>
        <v>-0.99</v>
      </c>
    </row>
    <row r="81" spans="1:8" x14ac:dyDescent="0.25">
      <c r="A81" t="s">
        <v>12</v>
      </c>
      <c r="C81" s="30"/>
      <c r="E81" s="30"/>
    </row>
    <row r="82" spans="1:8" x14ac:dyDescent="0.25">
      <c r="A82" s="7" t="s">
        <v>52</v>
      </c>
      <c r="C82" s="30"/>
      <c r="E82" s="30"/>
    </row>
    <row r="83" spans="1:8" x14ac:dyDescent="0.25">
      <c r="A83" s="14" t="s">
        <v>42</v>
      </c>
      <c r="B83" s="14" t="s">
        <v>48</v>
      </c>
      <c r="C83" s="15">
        <v>16.440000000000001</v>
      </c>
      <c r="D83" s="14">
        <v>1</v>
      </c>
      <c r="E83" s="30">
        <f>ROUND(C83*D83,2)</f>
        <v>16.440000000000001</v>
      </c>
      <c r="F83" s="16">
        <v>0</v>
      </c>
      <c r="G83" s="30">
        <f>ROUND(E83*F83,2)</f>
        <v>0</v>
      </c>
      <c r="H83" s="30">
        <f t="shared" ref="H83:H89" si="7">ROUND(E83-G83,2)</f>
        <v>16.440000000000001</v>
      </c>
    </row>
    <row r="84" spans="1:8" x14ac:dyDescent="0.25">
      <c r="A84" s="14" t="s">
        <v>38</v>
      </c>
      <c r="B84" s="14" t="s">
        <v>48</v>
      </c>
      <c r="C84" s="15">
        <v>26.82</v>
      </c>
      <c r="D84" s="14">
        <v>1</v>
      </c>
      <c r="E84" s="30">
        <f>ROUND(C84*D84,2)</f>
        <v>26.82</v>
      </c>
      <c r="F84" s="16">
        <v>0</v>
      </c>
      <c r="G84" s="30">
        <f>ROUND(E84*F84,2)</f>
        <v>0</v>
      </c>
      <c r="H84" s="30">
        <f t="shared" si="7"/>
        <v>26.82</v>
      </c>
    </row>
    <row r="85" spans="1:8" x14ac:dyDescent="0.25">
      <c r="A85" s="14" t="s">
        <v>91</v>
      </c>
      <c r="B85" s="14" t="s">
        <v>48</v>
      </c>
      <c r="C85" s="15">
        <v>115.36</v>
      </c>
      <c r="D85" s="14">
        <v>1</v>
      </c>
      <c r="E85" s="30">
        <f>ROUND(C85*D85,2)</f>
        <v>115.36</v>
      </c>
      <c r="F85" s="16">
        <v>0</v>
      </c>
      <c r="G85" s="30">
        <f>ROUND(E85*F85,2)</f>
        <v>0</v>
      </c>
      <c r="H85" s="30">
        <f t="shared" si="7"/>
        <v>115.36</v>
      </c>
    </row>
    <row r="86" spans="1:8" x14ac:dyDescent="0.25">
      <c r="A86" s="9" t="s">
        <v>159</v>
      </c>
      <c r="B86" s="9" t="s">
        <v>48</v>
      </c>
      <c r="C86" s="10">
        <v>87.96</v>
      </c>
      <c r="D86" s="9">
        <v>1</v>
      </c>
      <c r="E86" s="28">
        <f>ROUND(C86*D86,2)</f>
        <v>87.96</v>
      </c>
      <c r="F86" s="11">
        <v>0</v>
      </c>
      <c r="G86" s="28">
        <f>ROUND(E86*F86,2)</f>
        <v>0</v>
      </c>
      <c r="H86" s="28">
        <f t="shared" si="7"/>
        <v>87.96</v>
      </c>
    </row>
    <row r="87" spans="1:8" x14ac:dyDescent="0.25">
      <c r="A87" s="7" t="s">
        <v>53</v>
      </c>
      <c r="C87" s="30"/>
      <c r="E87" s="30">
        <f>SUM(E83:E86)</f>
        <v>246.57999999999998</v>
      </c>
      <c r="G87" s="12">
        <f>SUM(G83:G86)</f>
        <v>0</v>
      </c>
      <c r="H87" s="12">
        <f t="shared" si="7"/>
        <v>246.58</v>
      </c>
    </row>
    <row r="88" spans="1:8" x14ac:dyDescent="0.25">
      <c r="A88" s="7" t="s">
        <v>54</v>
      </c>
      <c r="C88" s="30"/>
      <c r="E88" s="30">
        <f>+E79+E87</f>
        <v>1313.77</v>
      </c>
      <c r="G88" s="12">
        <f>+G79+G87</f>
        <v>0</v>
      </c>
      <c r="H88" s="12">
        <f t="shared" si="7"/>
        <v>1313.77</v>
      </c>
    </row>
    <row r="89" spans="1:8" x14ac:dyDescent="0.25">
      <c r="A89" s="7" t="s">
        <v>55</v>
      </c>
      <c r="C89" s="30"/>
      <c r="E89" s="30">
        <f>+E9-E88</f>
        <v>-247.56999999999994</v>
      </c>
      <c r="G89" s="12">
        <f>+G9-G88</f>
        <v>0</v>
      </c>
      <c r="H89" s="12">
        <f t="shared" si="7"/>
        <v>-247.57</v>
      </c>
    </row>
    <row r="90" spans="1:8" x14ac:dyDescent="0.25">
      <c r="A90" t="s">
        <v>120</v>
      </c>
      <c r="C90" s="30"/>
      <c r="E90" s="30"/>
    </row>
    <row r="91" spans="1:8" x14ac:dyDescent="0.25">
      <c r="A91" t="s">
        <v>427</v>
      </c>
      <c r="C91" s="30"/>
      <c r="E91" s="30"/>
    </row>
    <row r="92" spans="1:8" x14ac:dyDescent="0.25">
      <c r="C92" s="30"/>
      <c r="E92" s="30"/>
    </row>
    <row r="93" spans="1:8" x14ac:dyDescent="0.25">
      <c r="A93" s="7" t="s">
        <v>121</v>
      </c>
      <c r="C93" s="30"/>
      <c r="E93" s="30"/>
    </row>
    <row r="94" spans="1:8" x14ac:dyDescent="0.25">
      <c r="A94" s="7" t="s">
        <v>122</v>
      </c>
      <c r="C94" s="30"/>
      <c r="E94" s="30"/>
    </row>
    <row r="95" spans="1:8" x14ac:dyDescent="0.25">
      <c r="A95" s="7"/>
      <c r="C95" s="30"/>
      <c r="E95" s="30"/>
    </row>
    <row r="99" spans="1:19" x14ac:dyDescent="0.25">
      <c r="A99" s="7" t="s">
        <v>50</v>
      </c>
      <c r="E99" s="34">
        <f>VLOOKUP(A99,$A$1:$H$98,5,FALSE)</f>
        <v>1067.19</v>
      </c>
    </row>
    <row r="100" spans="1:19" x14ac:dyDescent="0.25">
      <c r="A100" s="7" t="s">
        <v>295</v>
      </c>
      <c r="E100" s="34">
        <f>VLOOKUP(A100,$A$1:$H$98,5,FALSE)</f>
        <v>246.57999999999998</v>
      </c>
    </row>
    <row r="101" spans="1:19" x14ac:dyDescent="0.25">
      <c r="A101" s="7" t="s">
        <v>296</v>
      </c>
      <c r="E101" s="34">
        <f t="shared" ref="E101:E102" si="8">VLOOKUP(A101,$A$1:$H$98,5,FALSE)</f>
        <v>1313.77</v>
      </c>
    </row>
    <row r="102" spans="1:19" x14ac:dyDescent="0.25">
      <c r="A102" s="7" t="s">
        <v>55</v>
      </c>
      <c r="E102" s="34">
        <f t="shared" si="8"/>
        <v>-247.56999999999994</v>
      </c>
    </row>
    <row r="103" spans="1:19" x14ac:dyDescent="0.25">
      <c r="A103" s="39"/>
    </row>
    <row r="104" spans="1:19" x14ac:dyDescent="0.25">
      <c r="A104" s="39" t="s">
        <v>257</v>
      </c>
      <c r="K104" s="39" t="s">
        <v>258</v>
      </c>
    </row>
    <row r="105" spans="1:19" x14ac:dyDescent="0.25">
      <c r="A105" s="34">
        <f>E102</f>
        <v>-247.56999999999994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-247.56999999999994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9" x14ac:dyDescent="0.25">
      <c r="A106">
        <f>A107-Calculator!$B$15</f>
        <v>205</v>
      </c>
      <c r="B106" s="12">
        <f t="dataTable" ref="B106:I112" dt2D="1" dtr="1" r1="D8" r2="D7" ca="1"/>
        <v>-1054.2700000000002</v>
      </c>
      <c r="C106" s="12">
        <v>-1053.7200000000003</v>
      </c>
      <c r="D106" s="12">
        <v>-1053.17</v>
      </c>
      <c r="E106" s="12">
        <v>-1052.6200000000001</v>
      </c>
      <c r="F106" s="12">
        <v>-1052.0700000000002</v>
      </c>
      <c r="G106" s="12">
        <v>-1051.5200000000002</v>
      </c>
      <c r="H106" s="12">
        <v>-1050.9700000000003</v>
      </c>
      <c r="I106" s="12">
        <v>-1050.42</v>
      </c>
      <c r="K106">
        <f>K107-Calculator!$B$27</f>
        <v>45</v>
      </c>
      <c r="L106" s="12">
        <f t="dataTable" ref="L106:R112" dt2D="1" dtr="1" r1="D8" r2="D7"/>
        <v>-1155.07</v>
      </c>
      <c r="M106" s="12">
        <v>-1154.52</v>
      </c>
      <c r="N106" s="12">
        <v>-1153.97</v>
      </c>
      <c r="O106" s="12">
        <v>-1153.42</v>
      </c>
      <c r="P106" s="12">
        <v>-1152.8700000000001</v>
      </c>
      <c r="Q106" s="12">
        <v>-1152.32</v>
      </c>
      <c r="R106" s="12">
        <v>-1151.77</v>
      </c>
      <c r="S106" s="12"/>
    </row>
    <row r="107" spans="1:19" x14ac:dyDescent="0.25">
      <c r="A107">
        <f>A108-Calculator!$B$15</f>
        <v>210</v>
      </c>
      <c r="B107" s="12">
        <v>-1051.1200000000001</v>
      </c>
      <c r="C107" s="12">
        <v>-1050.5700000000002</v>
      </c>
      <c r="D107" s="12">
        <v>-1050.0200000000002</v>
      </c>
      <c r="E107" s="12">
        <v>-1049.47</v>
      </c>
      <c r="F107" s="12">
        <v>-1048.92</v>
      </c>
      <c r="G107" s="12">
        <v>-1048.3700000000001</v>
      </c>
      <c r="H107" s="12">
        <v>-1047.8200000000002</v>
      </c>
      <c r="I107" s="12">
        <v>-1047.2700000000002</v>
      </c>
      <c r="K107">
        <f>K108-Calculator!$B$27</f>
        <v>50</v>
      </c>
      <c r="L107" s="12">
        <v>-1151.92</v>
      </c>
      <c r="M107" s="12">
        <v>-1151.3699999999999</v>
      </c>
      <c r="N107" s="12">
        <v>-1150.82</v>
      </c>
      <c r="O107" s="12">
        <v>-1150.27</v>
      </c>
      <c r="P107" s="12">
        <v>-1149.72</v>
      </c>
      <c r="Q107" s="12">
        <v>-1149.17</v>
      </c>
      <c r="R107" s="12">
        <v>-1148.6199999999999</v>
      </c>
      <c r="S107" s="12"/>
    </row>
    <row r="108" spans="1:19" x14ac:dyDescent="0.25">
      <c r="A108">
        <f>A109-Calculator!$B$15</f>
        <v>215</v>
      </c>
      <c r="B108" s="12">
        <v>-1047.97</v>
      </c>
      <c r="C108" s="12">
        <v>-1047.42</v>
      </c>
      <c r="D108" s="12">
        <v>-1046.8700000000001</v>
      </c>
      <c r="E108" s="12">
        <v>-1046.3200000000002</v>
      </c>
      <c r="F108" s="12">
        <v>-1045.77</v>
      </c>
      <c r="G108" s="12">
        <v>-1045.22</v>
      </c>
      <c r="H108" s="12">
        <v>-1044.67</v>
      </c>
      <c r="I108" s="12">
        <v>-1044.1200000000001</v>
      </c>
      <c r="K108">
        <f>K109-Calculator!$B$27</f>
        <v>55</v>
      </c>
      <c r="L108" s="12">
        <v>-1148.77</v>
      </c>
      <c r="M108" s="12">
        <v>-1148.22</v>
      </c>
      <c r="N108" s="12">
        <v>-1147.6699999999998</v>
      </c>
      <c r="O108" s="12">
        <v>-1147.1199999999999</v>
      </c>
      <c r="P108" s="12">
        <v>-1146.57</v>
      </c>
      <c r="Q108" s="12">
        <v>-1146.02</v>
      </c>
      <c r="R108" s="12">
        <v>-1145.47</v>
      </c>
      <c r="S108" s="12"/>
    </row>
    <row r="109" spans="1:19" x14ac:dyDescent="0.25">
      <c r="A109">
        <f>Calculator!B10</f>
        <v>220</v>
      </c>
      <c r="B109" s="12">
        <v>-1044.82</v>
      </c>
      <c r="C109" s="12">
        <v>-1044.27</v>
      </c>
      <c r="D109" s="12">
        <v>-1043.72</v>
      </c>
      <c r="E109" s="12">
        <v>-1043.17</v>
      </c>
      <c r="F109" s="12">
        <v>-1042.6199999999999</v>
      </c>
      <c r="G109" s="12">
        <v>-1042.07</v>
      </c>
      <c r="H109" s="12">
        <v>-1041.52</v>
      </c>
      <c r="I109" s="12">
        <v>-1040.97</v>
      </c>
      <c r="K109">
        <f>Calculator!B22</f>
        <v>60</v>
      </c>
      <c r="L109" s="12">
        <v>-1145.6199999999999</v>
      </c>
      <c r="M109" s="12">
        <v>-1145.07</v>
      </c>
      <c r="N109" s="12">
        <v>-1144.52</v>
      </c>
      <c r="O109" s="12">
        <v>-1143.9699999999998</v>
      </c>
      <c r="P109" s="12">
        <v>-1143.4199999999998</v>
      </c>
      <c r="Q109" s="12">
        <v>-1142.8699999999999</v>
      </c>
      <c r="R109" s="12">
        <v>-1142.32</v>
      </c>
      <c r="S109" s="12"/>
    </row>
    <row r="110" spans="1:19" x14ac:dyDescent="0.25">
      <c r="A110">
        <f>A109+Calculator!$B$15</f>
        <v>225</v>
      </c>
      <c r="B110" s="12">
        <v>-1041.67</v>
      </c>
      <c r="C110" s="12">
        <v>-1041.1199999999999</v>
      </c>
      <c r="D110" s="12">
        <v>-1040.57</v>
      </c>
      <c r="E110" s="12">
        <v>-1040.02</v>
      </c>
      <c r="F110" s="12">
        <v>-1039.47</v>
      </c>
      <c r="G110" s="12">
        <v>-1038.92</v>
      </c>
      <c r="H110" s="12">
        <v>-1038.3699999999999</v>
      </c>
      <c r="I110" s="12">
        <v>-1037.82</v>
      </c>
      <c r="K110">
        <f>K109+Calculator!$B$27</f>
        <v>65</v>
      </c>
      <c r="L110" s="12">
        <v>-1142.47</v>
      </c>
      <c r="M110" s="12">
        <v>-1141.92</v>
      </c>
      <c r="N110" s="12">
        <v>-1141.3700000000001</v>
      </c>
      <c r="O110" s="12">
        <v>-1140.8200000000002</v>
      </c>
      <c r="P110" s="12">
        <v>-1140.27</v>
      </c>
      <c r="Q110" s="12">
        <v>-1139.72</v>
      </c>
      <c r="R110" s="12">
        <v>-1139.17</v>
      </c>
      <c r="S110" s="12"/>
    </row>
    <row r="111" spans="1:19" x14ac:dyDescent="0.25">
      <c r="A111">
        <f>A110+Calculator!$B$15</f>
        <v>230</v>
      </c>
      <c r="B111" s="12">
        <v>-1038.5200000000002</v>
      </c>
      <c r="C111" s="12">
        <v>-1037.9700000000003</v>
      </c>
      <c r="D111" s="12">
        <v>-1037.42</v>
      </c>
      <c r="E111" s="12">
        <v>-1036.8700000000001</v>
      </c>
      <c r="F111" s="12">
        <v>-1036.3200000000002</v>
      </c>
      <c r="G111" s="12">
        <v>-1035.7700000000002</v>
      </c>
      <c r="H111" s="12">
        <v>-1035.2200000000003</v>
      </c>
      <c r="I111" s="12">
        <v>-1034.67</v>
      </c>
      <c r="K111">
        <f>K110+Calculator!$B$27</f>
        <v>70</v>
      </c>
      <c r="L111" s="12">
        <v>-1139.32</v>
      </c>
      <c r="M111" s="12">
        <v>-1138.77</v>
      </c>
      <c r="N111" s="12">
        <v>-1138.22</v>
      </c>
      <c r="O111" s="12">
        <v>-1137.67</v>
      </c>
      <c r="P111" s="12">
        <v>-1137.1200000000001</v>
      </c>
      <c r="Q111" s="12">
        <v>-1136.57</v>
      </c>
      <c r="R111" s="12">
        <v>-1136.02</v>
      </c>
      <c r="S111" s="12"/>
    </row>
    <row r="112" spans="1:19" x14ac:dyDescent="0.25">
      <c r="A112">
        <f>A111+Calculator!$B$15</f>
        <v>235</v>
      </c>
      <c r="B112" s="12">
        <v>-1035.3700000000001</v>
      </c>
      <c r="C112" s="12">
        <v>-1034.8200000000002</v>
      </c>
      <c r="D112" s="12">
        <v>-1034.2700000000002</v>
      </c>
      <c r="E112" s="12">
        <v>-1033.72</v>
      </c>
      <c r="F112" s="12">
        <v>-1033.17</v>
      </c>
      <c r="G112" s="12">
        <v>-1032.6200000000001</v>
      </c>
      <c r="H112" s="12">
        <v>-1032.0700000000002</v>
      </c>
      <c r="I112" s="12">
        <v>-1031.5200000000002</v>
      </c>
      <c r="K112">
        <f>K111+Calculator!$B$27</f>
        <v>75</v>
      </c>
      <c r="L112" s="12">
        <v>-1136.17</v>
      </c>
      <c r="M112" s="12">
        <v>-1135.6199999999999</v>
      </c>
      <c r="N112" s="12">
        <v>-1135.07</v>
      </c>
      <c r="O112" s="12">
        <v>-1134.52</v>
      </c>
      <c r="P112" s="12">
        <v>-1133.97</v>
      </c>
      <c r="Q112" s="12">
        <v>-1133.42</v>
      </c>
      <c r="R112" s="12">
        <v>-1132.8699999999999</v>
      </c>
      <c r="S112" s="12"/>
    </row>
    <row r="114" spans="1:14" x14ac:dyDescent="0.25">
      <c r="A114" s="39" t="s">
        <v>257</v>
      </c>
      <c r="K114" s="39" t="s">
        <v>258</v>
      </c>
    </row>
    <row r="115" spans="1:14" x14ac:dyDescent="0.25">
      <c r="A115" t="s">
        <v>315</v>
      </c>
      <c r="B115" t="s">
        <v>316</v>
      </c>
      <c r="C115" t="s">
        <v>317</v>
      </c>
      <c r="K115" t="s">
        <v>315</v>
      </c>
      <c r="L115" t="s">
        <v>316</v>
      </c>
      <c r="M115" t="s">
        <v>317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-1054.2700000000002</v>
      </c>
      <c r="K116">
        <f>$K$106</f>
        <v>45</v>
      </c>
      <c r="L116">
        <f>$L$105</f>
        <v>-15</v>
      </c>
      <c r="M116">
        <f>K116+L116</f>
        <v>30</v>
      </c>
      <c r="N116" s="12">
        <f>L106</f>
        <v>-1155.07</v>
      </c>
    </row>
    <row r="117" spans="1:14" x14ac:dyDescent="0.25">
      <c r="A117">
        <f t="shared" ref="A117" si="9">$A$107</f>
        <v>210</v>
      </c>
      <c r="B117">
        <f>$C$105</f>
        <v>-10</v>
      </c>
      <c r="C117">
        <f t="shared" ref="C117:C122" si="10">A117+B117</f>
        <v>200</v>
      </c>
      <c r="D117" s="12">
        <f>C107</f>
        <v>-1050.5700000000002</v>
      </c>
      <c r="K117">
        <f t="shared" ref="K117" si="11">$K$107</f>
        <v>50</v>
      </c>
      <c r="L117">
        <f t="shared" ref="L117" si="12">$M$105</f>
        <v>-10</v>
      </c>
      <c r="M117">
        <f t="shared" ref="M117:M122" si="13">K117+L117</f>
        <v>40</v>
      </c>
      <c r="N117" s="12">
        <f>M107</f>
        <v>-1151.3699999999999</v>
      </c>
    </row>
    <row r="118" spans="1:14" x14ac:dyDescent="0.25">
      <c r="A118">
        <f t="shared" ref="A118" si="14">$A$108</f>
        <v>215</v>
      </c>
      <c r="B118">
        <f>$D$105</f>
        <v>-5</v>
      </c>
      <c r="C118">
        <f t="shared" si="10"/>
        <v>210</v>
      </c>
      <c r="D118" s="12">
        <f>D108</f>
        <v>-1046.8700000000001</v>
      </c>
      <c r="K118">
        <f t="shared" ref="K118" si="15">$K$108</f>
        <v>55</v>
      </c>
      <c r="L118">
        <f t="shared" ref="L118" si="16">$N$105</f>
        <v>-5</v>
      </c>
      <c r="M118">
        <f t="shared" si="13"/>
        <v>50</v>
      </c>
      <c r="N118" s="12">
        <f>N108</f>
        <v>-1147.6699999999998</v>
      </c>
    </row>
    <row r="119" spans="1:14" x14ac:dyDescent="0.25">
      <c r="A119">
        <f t="shared" ref="A119" si="17">$A$109</f>
        <v>220</v>
      </c>
      <c r="B119">
        <f>$E$105</f>
        <v>0</v>
      </c>
      <c r="C119">
        <f t="shared" si="10"/>
        <v>220</v>
      </c>
      <c r="D119" s="12">
        <f>E109</f>
        <v>-1043.17</v>
      </c>
      <c r="K119">
        <f t="shared" ref="K119" si="18">$K$109</f>
        <v>60</v>
      </c>
      <c r="L119">
        <f t="shared" ref="L119" si="19">$O$105</f>
        <v>0</v>
      </c>
      <c r="M119">
        <f t="shared" si="13"/>
        <v>60</v>
      </c>
      <c r="N119" s="12">
        <f>O109</f>
        <v>-1143.9699999999998</v>
      </c>
    </row>
    <row r="120" spans="1:14" x14ac:dyDescent="0.25">
      <c r="A120">
        <f t="shared" ref="A120" si="20">$A$110</f>
        <v>225</v>
      </c>
      <c r="B120">
        <f>$F$105</f>
        <v>5</v>
      </c>
      <c r="C120">
        <f t="shared" si="10"/>
        <v>230</v>
      </c>
      <c r="D120" s="12">
        <f>F110</f>
        <v>-1039.47</v>
      </c>
      <c r="K120">
        <f t="shared" ref="K120" si="21">$K$110</f>
        <v>65</v>
      </c>
      <c r="L120">
        <f t="shared" ref="L120" si="22">$P$105</f>
        <v>5</v>
      </c>
      <c r="M120">
        <f t="shared" si="13"/>
        <v>70</v>
      </c>
      <c r="N120" s="12">
        <f>P110</f>
        <v>-1140.27</v>
      </c>
    </row>
    <row r="121" spans="1:14" x14ac:dyDescent="0.25">
      <c r="A121">
        <f t="shared" ref="A121" si="23">$A$111</f>
        <v>230</v>
      </c>
      <c r="B121">
        <f>$G$105</f>
        <v>10</v>
      </c>
      <c r="C121">
        <f t="shared" si="10"/>
        <v>240</v>
      </c>
      <c r="D121" s="12">
        <f>G111</f>
        <v>-1035.7700000000002</v>
      </c>
      <c r="K121">
        <f t="shared" ref="K121" si="24">$K$111</f>
        <v>70</v>
      </c>
      <c r="L121">
        <f t="shared" ref="L121" si="25">$Q$105</f>
        <v>10</v>
      </c>
      <c r="M121">
        <f t="shared" si="13"/>
        <v>80</v>
      </c>
      <c r="N121" s="12">
        <f>Q111</f>
        <v>-1136.57</v>
      </c>
    </row>
    <row r="122" spans="1:14" x14ac:dyDescent="0.25">
      <c r="A122">
        <f t="shared" ref="A122" si="26">$A$112</f>
        <v>235</v>
      </c>
      <c r="B122">
        <f>$H$105</f>
        <v>15</v>
      </c>
      <c r="C122">
        <f t="shared" si="10"/>
        <v>250</v>
      </c>
      <c r="D122" s="12">
        <f>H112</f>
        <v>-1032.0700000000002</v>
      </c>
      <c r="K122">
        <f t="shared" ref="K122" si="27">$K$112</f>
        <v>75</v>
      </c>
      <c r="L122">
        <f t="shared" ref="L122" si="28">$R$105</f>
        <v>15</v>
      </c>
      <c r="M122">
        <f t="shared" si="13"/>
        <v>90</v>
      </c>
      <c r="N122" s="12">
        <f>R112</f>
        <v>-1132.8699999999999</v>
      </c>
    </row>
    <row r="123" spans="1:14" x14ac:dyDescent="0.25">
      <c r="D123" s="12"/>
      <c r="N123" s="12"/>
    </row>
    <row r="124" spans="1:14" x14ac:dyDescent="0.25">
      <c r="D124" s="12"/>
      <c r="N124" s="12"/>
    </row>
    <row r="125" spans="1:14" x14ac:dyDescent="0.25">
      <c r="D125" s="12"/>
      <c r="N125" s="12"/>
    </row>
    <row r="126" spans="1:14" x14ac:dyDescent="0.25">
      <c r="D126" s="12"/>
      <c r="N126" s="12"/>
    </row>
    <row r="127" spans="1:14" x14ac:dyDescent="0.25">
      <c r="N127" s="12"/>
    </row>
    <row r="128" spans="1:14" x14ac:dyDescent="0.25">
      <c r="D128" s="12"/>
    </row>
    <row r="129" spans="4:14" x14ac:dyDescent="0.25">
      <c r="D129" s="12"/>
      <c r="N129" s="12"/>
    </row>
    <row r="130" spans="4:14" x14ac:dyDescent="0.25">
      <c r="D130" s="12"/>
      <c r="N130" s="12"/>
    </row>
    <row r="131" spans="4:14" x14ac:dyDescent="0.25">
      <c r="D131" s="12"/>
      <c r="N131" s="12"/>
    </row>
    <row r="132" spans="4:14" x14ac:dyDescent="0.25">
      <c r="D132" s="12"/>
    </row>
    <row r="133" spans="4:14" x14ac:dyDescent="0.25">
      <c r="D133" s="12"/>
      <c r="N133" s="12"/>
    </row>
    <row r="134" spans="4:14" x14ac:dyDescent="0.25">
      <c r="D134" s="12"/>
      <c r="N134" s="12"/>
    </row>
    <row r="135" spans="4:14" x14ac:dyDescent="0.25">
      <c r="N135" s="12"/>
    </row>
    <row r="136" spans="4:14" x14ac:dyDescent="0.25">
      <c r="D136" s="12"/>
      <c r="N136" s="12"/>
    </row>
    <row r="137" spans="4:14" x14ac:dyDescent="0.25">
      <c r="D137" s="12"/>
      <c r="N137" s="12"/>
    </row>
    <row r="138" spans="4:14" x14ac:dyDescent="0.25">
      <c r="D138" s="12"/>
      <c r="N138" s="12"/>
    </row>
    <row r="139" spans="4:14" x14ac:dyDescent="0.25">
      <c r="D139" s="12"/>
      <c r="N139" s="12"/>
    </row>
    <row r="140" spans="4:14" x14ac:dyDescent="0.25">
      <c r="D140" s="12"/>
    </row>
    <row r="141" spans="4:14" x14ac:dyDescent="0.25">
      <c r="D141" s="12"/>
      <c r="N141" s="12"/>
    </row>
    <row r="142" spans="4:14" x14ac:dyDescent="0.25">
      <c r="D142" s="12"/>
      <c r="N142" s="12"/>
    </row>
    <row r="143" spans="4:14" x14ac:dyDescent="0.25">
      <c r="N143" s="12"/>
    </row>
    <row r="144" spans="4:14" x14ac:dyDescent="0.25">
      <c r="N144" s="12"/>
    </row>
    <row r="145" spans="14:14" x14ac:dyDescent="0.25">
      <c r="N145" s="12"/>
    </row>
    <row r="146" spans="14:14" x14ac:dyDescent="0.25">
      <c r="N146" s="12"/>
    </row>
    <row r="147" spans="14:14" x14ac:dyDescent="0.25">
      <c r="N147" s="12"/>
    </row>
    <row r="157" spans="14:14" x14ac:dyDescent="0.25">
      <c r="N157" s="12"/>
    </row>
    <row r="158" spans="14:14" x14ac:dyDescent="0.25">
      <c r="N158" s="12"/>
    </row>
    <row r="159" spans="14:14" x14ac:dyDescent="0.25">
      <c r="N159" s="12"/>
    </row>
    <row r="160" spans="14:14" x14ac:dyDescent="0.25">
      <c r="N160" s="12"/>
    </row>
    <row r="161" spans="14:14" x14ac:dyDescent="0.25">
      <c r="N161" s="12"/>
    </row>
    <row r="162" spans="14:14" x14ac:dyDescent="0.25">
      <c r="N162" s="12"/>
    </row>
    <row r="163" spans="14:14" x14ac:dyDescent="0.25">
      <c r="N163" s="12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A0DF9-A349-4E85-A447-324A5AEAF780}">
  <dimension ref="A1:S163"/>
  <sheetViews>
    <sheetView topLeftCell="A4" workbookViewId="0">
      <selection activeCell="D21" sqref="D21"/>
    </sheetView>
  </sheetViews>
  <sheetFormatPr defaultRowHeight="15" x14ac:dyDescent="0.25"/>
  <cols>
    <col min="1" max="1" width="25.7109375" customWidth="1"/>
    <col min="2" max="2" width="16.28515625" bestFit="1" customWidth="1"/>
    <col min="3" max="3" width="10.5703125" customWidth="1"/>
    <col min="4" max="4" width="11.140625" customWidth="1"/>
    <col min="5" max="5" width="11" customWidth="1"/>
    <col min="6" max="6" width="10.28515625" customWidth="1"/>
    <col min="7" max="7" width="10.5703125" customWidth="1"/>
    <col min="8" max="8" width="11.7109375" customWidth="1"/>
    <col min="9" max="9" width="10.7109375" customWidth="1"/>
    <col min="12" max="12" width="10.7109375" customWidth="1"/>
    <col min="13" max="13" width="10.42578125" customWidth="1"/>
    <col min="14" max="14" width="10.5703125" customWidth="1"/>
    <col min="15" max="15" width="11" customWidth="1"/>
    <col min="16" max="16" width="11.28515625" customWidth="1"/>
    <col min="17" max="17" width="10.7109375" customWidth="1"/>
    <col min="18" max="18" width="9.7109375" customWidth="1"/>
  </cols>
  <sheetData>
    <row r="1" spans="1:8" x14ac:dyDescent="0.25">
      <c r="A1" s="59" t="s">
        <v>160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161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442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f>IF(Calculator!B7="Cotton",Calculator!B13,IF(Calculator!B19="Cotton",Calculator!B25,0.74))</f>
        <v>0.74</v>
      </c>
      <c r="D7" s="17">
        <f>IF(Calculator!B7="Cotton",Calculator!B10,IF(Calculator!B19="Cotton",Calculator!B22,1200))</f>
        <v>1200</v>
      </c>
      <c r="E7" s="30">
        <f>ROUND(C7*D7,2)</f>
        <v>888</v>
      </c>
      <c r="F7" s="16">
        <v>0</v>
      </c>
      <c r="G7" s="30">
        <f>ROUND(E7*F7,2)</f>
        <v>0</v>
      </c>
      <c r="H7" s="30">
        <f>ROUND(E7-G7,2)</f>
        <v>888</v>
      </c>
    </row>
    <row r="8" spans="1:8" x14ac:dyDescent="0.25">
      <c r="A8" s="9" t="s">
        <v>65</v>
      </c>
      <c r="B8" s="9" t="s">
        <v>29</v>
      </c>
      <c r="C8" s="49">
        <f>IF(Calculator!B7="Cotton",Calculator!C13,IF(Calculator!B19="Cotton",Calculator!C25,0.11))</f>
        <v>0.11</v>
      </c>
      <c r="D8" s="50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1066.2</v>
      </c>
      <c r="G9" s="12">
        <f>SUM(G7:G8)</f>
        <v>0</v>
      </c>
      <c r="H9" s="12">
        <f>ROUND(E9-G9,2)</f>
        <v>1066.2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14</v>
      </c>
      <c r="C12" s="30"/>
      <c r="E12" s="30"/>
    </row>
    <row r="13" spans="1:8" x14ac:dyDescent="0.25">
      <c r="A13" s="14" t="s">
        <v>15</v>
      </c>
      <c r="B13" s="14" t="s">
        <v>16</v>
      </c>
      <c r="C13" s="15">
        <v>7.6</v>
      </c>
      <c r="D13" s="14">
        <v>2.5</v>
      </c>
      <c r="E13" s="30">
        <f>ROUND(C13*D13,2)</f>
        <v>19</v>
      </c>
      <c r="F13" s="16">
        <v>0</v>
      </c>
      <c r="G13" s="30">
        <f>ROUND(E13*F13,2)</f>
        <v>0</v>
      </c>
      <c r="H13" s="30">
        <f>ROUND(E13-G13,2)</f>
        <v>19</v>
      </c>
    </row>
    <row r="14" spans="1:8" x14ac:dyDescent="0.25">
      <c r="A14" s="14" t="s">
        <v>57</v>
      </c>
      <c r="B14" s="14" t="s">
        <v>16</v>
      </c>
      <c r="C14" s="15">
        <v>6.4</v>
      </c>
      <c r="D14" s="14">
        <v>5.25</v>
      </c>
      <c r="E14" s="30">
        <f>ROUND(C14*D14,2)</f>
        <v>33.6</v>
      </c>
      <c r="F14" s="16">
        <v>0</v>
      </c>
      <c r="G14" s="30">
        <f>ROUND(E14*F14,2)</f>
        <v>0</v>
      </c>
      <c r="H14" s="30">
        <f>ROUND(E14-G14,2)</f>
        <v>33.6</v>
      </c>
    </row>
    <row r="15" spans="1:8" x14ac:dyDescent="0.25">
      <c r="A15" s="13" t="s">
        <v>17</v>
      </c>
      <c r="C15" s="30"/>
      <c r="E15" s="30"/>
    </row>
    <row r="16" spans="1:8" x14ac:dyDescent="0.25">
      <c r="A16" s="14" t="s">
        <v>66</v>
      </c>
      <c r="B16" s="14" t="s">
        <v>18</v>
      </c>
      <c r="C16" s="15">
        <v>1.52</v>
      </c>
      <c r="D16" s="14">
        <v>2.2999999999999998</v>
      </c>
      <c r="E16" s="30">
        <f>ROUND(C16*D16,2)</f>
        <v>3.5</v>
      </c>
      <c r="F16" s="16">
        <v>0</v>
      </c>
      <c r="G16" s="30">
        <f>ROUND(E16*F16,2)</f>
        <v>0</v>
      </c>
      <c r="H16" s="30">
        <f>ROUND(E16-G16,2)</f>
        <v>3.5</v>
      </c>
    </row>
    <row r="17" spans="1:8" x14ac:dyDescent="0.25">
      <c r="A17" s="14" t="s">
        <v>67</v>
      </c>
      <c r="B17" s="14" t="s">
        <v>26</v>
      </c>
      <c r="C17" s="15">
        <v>3.56</v>
      </c>
      <c r="D17" s="14">
        <v>2.3125</v>
      </c>
      <c r="E17" s="30">
        <f>ROUND(C17*D17,2)</f>
        <v>8.23</v>
      </c>
      <c r="F17" s="16">
        <v>0</v>
      </c>
      <c r="G17" s="30">
        <f>ROUND(E17*F17,2)</f>
        <v>0</v>
      </c>
      <c r="H17" s="30">
        <f>ROUND(E17-G17,2)</f>
        <v>8.23</v>
      </c>
    </row>
    <row r="18" spans="1:8" x14ac:dyDescent="0.25">
      <c r="A18" s="14" t="s">
        <v>68</v>
      </c>
      <c r="B18" s="14" t="s">
        <v>26</v>
      </c>
      <c r="C18" s="15">
        <v>12.5</v>
      </c>
      <c r="D18" s="14">
        <v>0.5</v>
      </c>
      <c r="E18" s="30">
        <f>ROUND(C18*D18,2)</f>
        <v>6.25</v>
      </c>
      <c r="F18" s="16">
        <v>0</v>
      </c>
      <c r="G18" s="30">
        <f>ROUND(E18*F18,2)</f>
        <v>0</v>
      </c>
      <c r="H18" s="30">
        <f>ROUND(E18-G18,2)</f>
        <v>6.25</v>
      </c>
    </row>
    <row r="19" spans="1:8" x14ac:dyDescent="0.25">
      <c r="A19" s="13" t="s">
        <v>69</v>
      </c>
      <c r="C19" s="30"/>
      <c r="E19" s="30"/>
    </row>
    <row r="20" spans="1:8" x14ac:dyDescent="0.25">
      <c r="A20" s="14" t="s">
        <v>70</v>
      </c>
      <c r="B20" s="14" t="s">
        <v>29</v>
      </c>
      <c r="C20" s="15">
        <v>0.11</v>
      </c>
      <c r="D20" s="14">
        <f>D7</f>
        <v>1200</v>
      </c>
      <c r="E20" s="30">
        <f>ROUND(C20*D20,2)</f>
        <v>132</v>
      </c>
      <c r="F20" s="16">
        <v>0</v>
      </c>
      <c r="G20" s="30">
        <f>ROUND(E20*F20,2)</f>
        <v>0</v>
      </c>
      <c r="H20" s="30">
        <f>ROUND(E20-G20,2)</f>
        <v>132</v>
      </c>
    </row>
    <row r="21" spans="1:8" x14ac:dyDescent="0.25">
      <c r="A21" s="13" t="s">
        <v>20</v>
      </c>
      <c r="C21" s="30"/>
      <c r="E21" s="30"/>
    </row>
    <row r="22" spans="1:8" x14ac:dyDescent="0.25">
      <c r="A22" s="14" t="s">
        <v>22</v>
      </c>
      <c r="B22" s="14" t="s">
        <v>21</v>
      </c>
      <c r="C22" s="15">
        <v>46.6</v>
      </c>
      <c r="D22" s="14">
        <v>1.5</v>
      </c>
      <c r="E22" s="30">
        <f>ROUND(C22*D22,2)</f>
        <v>69.900000000000006</v>
      </c>
      <c r="F22" s="16">
        <v>0</v>
      </c>
      <c r="G22" s="30">
        <f>ROUND(E22*F22,2)</f>
        <v>0</v>
      </c>
      <c r="H22" s="30">
        <f>ROUND(E22-G22,2)</f>
        <v>69.900000000000006</v>
      </c>
    </row>
    <row r="23" spans="1:8" x14ac:dyDescent="0.25">
      <c r="A23" s="14" t="s">
        <v>103</v>
      </c>
      <c r="B23" s="14" t="s">
        <v>19</v>
      </c>
      <c r="C23" s="15">
        <v>4.3</v>
      </c>
      <c r="D23" s="14">
        <v>25.4</v>
      </c>
      <c r="E23" s="30">
        <f>ROUND(C23*D23,2)</f>
        <v>109.22</v>
      </c>
      <c r="F23" s="16">
        <v>0</v>
      </c>
      <c r="G23" s="30">
        <f>ROUND(E23*F23,2)</f>
        <v>0</v>
      </c>
      <c r="H23" s="30">
        <f>ROUND(E23-G23,2)</f>
        <v>109.22</v>
      </c>
    </row>
    <row r="24" spans="1:8" x14ac:dyDescent="0.25">
      <c r="A24" s="13" t="s">
        <v>23</v>
      </c>
      <c r="C24" s="30"/>
      <c r="E24" s="30"/>
    </row>
    <row r="25" spans="1:8" x14ac:dyDescent="0.25">
      <c r="A25" s="14" t="s">
        <v>71</v>
      </c>
      <c r="B25" s="14" t="s">
        <v>48</v>
      </c>
      <c r="C25" s="15">
        <v>20</v>
      </c>
      <c r="D25" s="14">
        <v>1</v>
      </c>
      <c r="E25" s="30">
        <f>ROUND(C25*D25,2)</f>
        <v>20</v>
      </c>
      <c r="F25" s="16">
        <v>0</v>
      </c>
      <c r="G25" s="30">
        <f>ROUND(E25*F25,2)</f>
        <v>0</v>
      </c>
      <c r="H25" s="30">
        <f>ROUND(E25-G25,2)</f>
        <v>20</v>
      </c>
    </row>
    <row r="26" spans="1:8" x14ac:dyDescent="0.25">
      <c r="A26" s="13" t="s">
        <v>24</v>
      </c>
      <c r="C26" s="30"/>
      <c r="E26" s="30"/>
    </row>
    <row r="27" spans="1:8" x14ac:dyDescent="0.25">
      <c r="A27" s="14" t="s">
        <v>59</v>
      </c>
      <c r="B27" s="14" t="s">
        <v>26</v>
      </c>
      <c r="C27" s="15">
        <v>14.3</v>
      </c>
      <c r="D27" s="14">
        <v>0.5</v>
      </c>
      <c r="E27" s="30">
        <f t="shared" ref="E27:E33" si="0">ROUND(C27*D27,2)</f>
        <v>7.15</v>
      </c>
      <c r="F27" s="16">
        <v>0</v>
      </c>
      <c r="G27" s="30">
        <f t="shared" ref="G27:G33" si="1">ROUND(E27*F27,2)</f>
        <v>0</v>
      </c>
      <c r="H27" s="30">
        <f t="shared" ref="H27:H33" si="2">ROUND(E27-G27,2)</f>
        <v>7.15</v>
      </c>
    </row>
    <row r="28" spans="1:8" x14ac:dyDescent="0.25">
      <c r="A28" s="14" t="s">
        <v>25</v>
      </c>
      <c r="B28" s="14" t="s">
        <v>18</v>
      </c>
      <c r="C28" s="15">
        <v>0.34</v>
      </c>
      <c r="D28" s="14">
        <v>96</v>
      </c>
      <c r="E28" s="30">
        <f t="shared" si="0"/>
        <v>32.64</v>
      </c>
      <c r="F28" s="16">
        <v>0</v>
      </c>
      <c r="G28" s="30">
        <f t="shared" si="1"/>
        <v>0</v>
      </c>
      <c r="H28" s="30">
        <f t="shared" si="2"/>
        <v>32.64</v>
      </c>
    </row>
    <row r="29" spans="1:8" x14ac:dyDescent="0.25">
      <c r="A29" s="14" t="s">
        <v>104</v>
      </c>
      <c r="B29" s="14" t="s">
        <v>26</v>
      </c>
      <c r="C29" s="15">
        <v>13.86</v>
      </c>
      <c r="D29" s="14">
        <v>1</v>
      </c>
      <c r="E29" s="30">
        <f t="shared" si="0"/>
        <v>13.86</v>
      </c>
      <c r="F29" s="16">
        <v>0</v>
      </c>
      <c r="G29" s="30">
        <f t="shared" si="1"/>
        <v>0</v>
      </c>
      <c r="H29" s="30">
        <f t="shared" si="2"/>
        <v>13.86</v>
      </c>
    </row>
    <row r="30" spans="1:8" x14ac:dyDescent="0.25">
      <c r="A30" s="14" t="s">
        <v>105</v>
      </c>
      <c r="B30" s="14" t="s">
        <v>18</v>
      </c>
      <c r="C30" s="15">
        <v>0.37</v>
      </c>
      <c r="D30" s="14">
        <v>48</v>
      </c>
      <c r="E30" s="30">
        <f t="shared" si="0"/>
        <v>17.760000000000002</v>
      </c>
      <c r="F30" s="16">
        <v>0</v>
      </c>
      <c r="G30" s="30">
        <f t="shared" si="1"/>
        <v>0</v>
      </c>
      <c r="H30" s="30">
        <f t="shared" si="2"/>
        <v>17.760000000000002</v>
      </c>
    </row>
    <row r="31" spans="1:8" x14ac:dyDescent="0.25">
      <c r="A31" s="14" t="s">
        <v>106</v>
      </c>
      <c r="B31" s="14" t="s">
        <v>26</v>
      </c>
      <c r="C31" s="15">
        <v>6.37</v>
      </c>
      <c r="D31" s="14">
        <v>2</v>
      </c>
      <c r="E31" s="30">
        <f t="shared" si="0"/>
        <v>12.74</v>
      </c>
      <c r="F31" s="16">
        <v>0</v>
      </c>
      <c r="G31" s="30">
        <f t="shared" si="1"/>
        <v>0</v>
      </c>
      <c r="H31" s="30">
        <f t="shared" si="2"/>
        <v>12.74</v>
      </c>
    </row>
    <row r="32" spans="1:8" x14ac:dyDescent="0.25">
      <c r="A32" s="14" t="s">
        <v>398</v>
      </c>
      <c r="B32" s="14" t="s">
        <v>18</v>
      </c>
      <c r="C32" s="15">
        <v>0.83</v>
      </c>
      <c r="D32" s="14">
        <v>25.6</v>
      </c>
      <c r="E32" s="30">
        <f t="shared" si="0"/>
        <v>21.25</v>
      </c>
      <c r="F32" s="16">
        <v>0</v>
      </c>
      <c r="G32" s="30">
        <f t="shared" si="1"/>
        <v>0</v>
      </c>
      <c r="H32" s="30">
        <f t="shared" si="2"/>
        <v>21.25</v>
      </c>
    </row>
    <row r="33" spans="1:8" x14ac:dyDescent="0.25">
      <c r="A33" s="14" t="s">
        <v>74</v>
      </c>
      <c r="B33" s="14" t="s">
        <v>26</v>
      </c>
      <c r="C33" s="15">
        <v>11.45</v>
      </c>
      <c r="D33" s="14">
        <v>2</v>
      </c>
      <c r="E33" s="30">
        <f t="shared" si="0"/>
        <v>22.9</v>
      </c>
      <c r="F33" s="16">
        <v>0</v>
      </c>
      <c r="G33" s="30">
        <f t="shared" si="1"/>
        <v>0</v>
      </c>
      <c r="H33" s="30">
        <f t="shared" si="2"/>
        <v>22.9</v>
      </c>
    </row>
    <row r="34" spans="1:8" x14ac:dyDescent="0.25">
      <c r="A34" s="13" t="s">
        <v>27</v>
      </c>
      <c r="C34" s="30"/>
      <c r="E34" s="30"/>
    </row>
    <row r="35" spans="1:8" x14ac:dyDescent="0.25">
      <c r="A35" s="14" t="s">
        <v>78</v>
      </c>
      <c r="B35" s="14" t="s">
        <v>29</v>
      </c>
      <c r="C35" s="15">
        <v>9.3000000000000007</v>
      </c>
      <c r="D35" s="14">
        <v>2</v>
      </c>
      <c r="E35" s="30">
        <f t="shared" ref="E35:E43" si="3">ROUND(C35*D35,2)</f>
        <v>18.600000000000001</v>
      </c>
      <c r="F35" s="16">
        <v>0</v>
      </c>
      <c r="G35" s="30">
        <f t="shared" ref="G35:G43" si="4">ROUND(E35*F35,2)</f>
        <v>0</v>
      </c>
      <c r="H35" s="30">
        <f t="shared" ref="H35:H43" si="5">ROUND(E35-G35,2)</f>
        <v>18.600000000000001</v>
      </c>
    </row>
    <row r="36" spans="1:8" x14ac:dyDescent="0.25">
      <c r="A36" s="14" t="s">
        <v>107</v>
      </c>
      <c r="B36" s="14" t="s">
        <v>18</v>
      </c>
      <c r="C36" s="15">
        <v>1.43</v>
      </c>
      <c r="D36" s="14">
        <v>5.2</v>
      </c>
      <c r="E36" s="30">
        <f t="shared" si="3"/>
        <v>7.44</v>
      </c>
      <c r="F36" s="16">
        <v>0</v>
      </c>
      <c r="G36" s="30">
        <f t="shared" si="4"/>
        <v>0</v>
      </c>
      <c r="H36" s="30">
        <f t="shared" si="5"/>
        <v>7.44</v>
      </c>
    </row>
    <row r="37" spans="1:8" x14ac:dyDescent="0.25">
      <c r="A37" s="14" t="s">
        <v>79</v>
      </c>
      <c r="B37" s="14" t="s">
        <v>18</v>
      </c>
      <c r="C37" s="15">
        <v>5.95</v>
      </c>
      <c r="D37" s="14">
        <v>2</v>
      </c>
      <c r="E37" s="30">
        <f t="shared" si="3"/>
        <v>11.9</v>
      </c>
      <c r="F37" s="16">
        <v>0</v>
      </c>
      <c r="G37" s="30">
        <f t="shared" si="4"/>
        <v>0</v>
      </c>
      <c r="H37" s="30">
        <f t="shared" si="5"/>
        <v>11.9</v>
      </c>
    </row>
    <row r="38" spans="1:8" x14ac:dyDescent="0.25">
      <c r="A38" s="14" t="s">
        <v>108</v>
      </c>
      <c r="B38" s="14" t="s">
        <v>18</v>
      </c>
      <c r="C38" s="15">
        <v>2.23</v>
      </c>
      <c r="D38" s="14">
        <v>6</v>
      </c>
      <c r="E38" s="30">
        <f t="shared" si="3"/>
        <v>13.38</v>
      </c>
      <c r="F38" s="16">
        <v>0</v>
      </c>
      <c r="G38" s="30">
        <f t="shared" si="4"/>
        <v>0</v>
      </c>
      <c r="H38" s="30">
        <f t="shared" si="5"/>
        <v>13.38</v>
      </c>
    </row>
    <row r="39" spans="1:8" x14ac:dyDescent="0.25">
      <c r="A39" s="14" t="s">
        <v>109</v>
      </c>
      <c r="B39" s="14" t="s">
        <v>18</v>
      </c>
      <c r="C39" s="15">
        <v>1.06</v>
      </c>
      <c r="D39" s="14">
        <v>2</v>
      </c>
      <c r="E39" s="30">
        <f t="shared" si="3"/>
        <v>2.12</v>
      </c>
      <c r="F39" s="16">
        <v>0</v>
      </c>
      <c r="G39" s="30">
        <f t="shared" si="4"/>
        <v>0</v>
      </c>
      <c r="H39" s="30">
        <f t="shared" si="5"/>
        <v>2.12</v>
      </c>
    </row>
    <row r="40" spans="1:8" x14ac:dyDescent="0.25">
      <c r="A40" s="14" t="s">
        <v>110</v>
      </c>
      <c r="B40" s="14" t="s">
        <v>18</v>
      </c>
      <c r="C40" s="15">
        <v>1.1299999999999999</v>
      </c>
      <c r="D40" s="14">
        <v>12.8</v>
      </c>
      <c r="E40" s="30">
        <f t="shared" si="3"/>
        <v>14.46</v>
      </c>
      <c r="F40" s="16">
        <v>0</v>
      </c>
      <c r="G40" s="30">
        <f t="shared" si="4"/>
        <v>0</v>
      </c>
      <c r="H40" s="30">
        <f t="shared" si="5"/>
        <v>14.46</v>
      </c>
    </row>
    <row r="41" spans="1:8" x14ac:dyDescent="0.25">
      <c r="A41" s="14" t="s">
        <v>111</v>
      </c>
      <c r="B41" s="14" t="s">
        <v>18</v>
      </c>
      <c r="C41" s="15">
        <v>2.08</v>
      </c>
      <c r="D41" s="14">
        <v>1</v>
      </c>
      <c r="E41" s="30">
        <f t="shared" si="3"/>
        <v>2.08</v>
      </c>
      <c r="F41" s="16">
        <v>0</v>
      </c>
      <c r="G41" s="30">
        <f t="shared" si="4"/>
        <v>0</v>
      </c>
      <c r="H41" s="30">
        <f t="shared" si="5"/>
        <v>2.08</v>
      </c>
    </row>
    <row r="42" spans="1:8" x14ac:dyDescent="0.25">
      <c r="A42" s="14" t="s">
        <v>112</v>
      </c>
      <c r="B42" s="14" t="s">
        <v>48</v>
      </c>
      <c r="C42" s="15">
        <v>15</v>
      </c>
      <c r="D42" s="14">
        <v>1</v>
      </c>
      <c r="E42" s="30">
        <f t="shared" si="3"/>
        <v>15</v>
      </c>
      <c r="F42" s="16">
        <v>0</v>
      </c>
      <c r="G42" s="30">
        <f t="shared" si="4"/>
        <v>0</v>
      </c>
      <c r="H42" s="30">
        <f t="shared" si="5"/>
        <v>15</v>
      </c>
    </row>
    <row r="43" spans="1:8" x14ac:dyDescent="0.25">
      <c r="A43" s="14" t="s">
        <v>113</v>
      </c>
      <c r="B43" s="14" t="s">
        <v>18</v>
      </c>
      <c r="C43" s="15">
        <v>8.82</v>
      </c>
      <c r="D43" s="14">
        <v>1.5</v>
      </c>
      <c r="E43" s="30">
        <f t="shared" si="3"/>
        <v>13.23</v>
      </c>
      <c r="F43" s="16">
        <v>0</v>
      </c>
      <c r="G43" s="30">
        <f t="shared" si="4"/>
        <v>0</v>
      </c>
      <c r="H43" s="30">
        <f t="shared" si="5"/>
        <v>13.23</v>
      </c>
    </row>
    <row r="44" spans="1:8" x14ac:dyDescent="0.25">
      <c r="A44" s="13" t="s">
        <v>33</v>
      </c>
      <c r="C44" s="30"/>
      <c r="E44" s="30"/>
    </row>
    <row r="45" spans="1:8" x14ac:dyDescent="0.25">
      <c r="A45" s="14" t="s">
        <v>399</v>
      </c>
      <c r="B45" s="14" t="s">
        <v>60</v>
      </c>
      <c r="C45" s="15">
        <v>2.35</v>
      </c>
      <c r="D45" s="14">
        <v>45</v>
      </c>
      <c r="E45" s="30">
        <f>ROUND(C45*D45,2)</f>
        <v>105.75</v>
      </c>
      <c r="F45" s="16">
        <v>0</v>
      </c>
      <c r="G45" s="30">
        <f>ROUND(E45*F45,2)</f>
        <v>0</v>
      </c>
      <c r="H45" s="30">
        <f>ROUND(E45-G45,2)</f>
        <v>105.75</v>
      </c>
    </row>
    <row r="46" spans="1:8" x14ac:dyDescent="0.25">
      <c r="A46" s="13" t="s">
        <v>85</v>
      </c>
      <c r="C46" s="30"/>
      <c r="E46" s="30"/>
    </row>
    <row r="47" spans="1:8" x14ac:dyDescent="0.25">
      <c r="A47" s="14" t="s">
        <v>86</v>
      </c>
      <c r="B47" s="14" t="s">
        <v>18</v>
      </c>
      <c r="C47" s="15">
        <v>0.22</v>
      </c>
      <c r="D47" s="14">
        <v>48</v>
      </c>
      <c r="E47" s="30">
        <f>ROUND(C47*D47,2)</f>
        <v>10.56</v>
      </c>
      <c r="F47" s="16">
        <v>0</v>
      </c>
      <c r="G47" s="30">
        <f>ROUND(E47*F47,2)</f>
        <v>0</v>
      </c>
      <c r="H47" s="30">
        <f>ROUND(E47-G47,2)</f>
        <v>10.56</v>
      </c>
    </row>
    <row r="48" spans="1:8" x14ac:dyDescent="0.25">
      <c r="A48" s="13" t="s">
        <v>114</v>
      </c>
      <c r="C48" s="30"/>
      <c r="E48" s="30"/>
    </row>
    <row r="49" spans="1:8" x14ac:dyDescent="0.25">
      <c r="A49" s="14" t="s">
        <v>115</v>
      </c>
      <c r="B49" s="14" t="s">
        <v>26</v>
      </c>
      <c r="C49" s="15">
        <v>3.3</v>
      </c>
      <c r="D49" s="14">
        <v>0.4</v>
      </c>
      <c r="E49" s="30">
        <f>ROUND(C49*D49,2)</f>
        <v>1.32</v>
      </c>
      <c r="F49" s="16">
        <v>0</v>
      </c>
      <c r="G49" s="30">
        <f>ROUND(E49*F49,2)</f>
        <v>0</v>
      </c>
      <c r="H49" s="30">
        <f>ROUND(E49-G49,2)</f>
        <v>1.32</v>
      </c>
    </row>
    <row r="50" spans="1:8" x14ac:dyDescent="0.25">
      <c r="A50" s="13" t="s">
        <v>61</v>
      </c>
      <c r="C50" s="30"/>
      <c r="E50" s="30"/>
    </row>
    <row r="51" spans="1:8" x14ac:dyDescent="0.25">
      <c r="A51" s="14" t="s">
        <v>62</v>
      </c>
      <c r="B51" s="14" t="s">
        <v>48</v>
      </c>
      <c r="C51" s="15">
        <v>7.5</v>
      </c>
      <c r="D51" s="14">
        <v>1</v>
      </c>
      <c r="E51" s="30">
        <f>ROUND(C51*D51,2)</f>
        <v>7.5</v>
      </c>
      <c r="F51" s="16">
        <v>0</v>
      </c>
      <c r="G51" s="30">
        <f>ROUND(E51*F51,2)</f>
        <v>0</v>
      </c>
      <c r="H51" s="30">
        <f>ROUND(E51-G51,2)</f>
        <v>7.5</v>
      </c>
    </row>
    <row r="52" spans="1:8" x14ac:dyDescent="0.25">
      <c r="A52" s="13" t="s">
        <v>87</v>
      </c>
      <c r="C52" s="30"/>
      <c r="E52" s="30"/>
    </row>
    <row r="53" spans="1:8" x14ac:dyDescent="0.25">
      <c r="A53" s="14" t="s">
        <v>88</v>
      </c>
      <c r="B53" s="14" t="s">
        <v>48</v>
      </c>
      <c r="C53" s="15">
        <v>1</v>
      </c>
      <c r="D53" s="14">
        <v>1</v>
      </c>
      <c r="E53" s="30">
        <f>ROUND(C53*D53,2)</f>
        <v>1</v>
      </c>
      <c r="F53" s="16">
        <v>0</v>
      </c>
      <c r="G53" s="30">
        <f>ROUND(E53*F53,2)</f>
        <v>0</v>
      </c>
      <c r="H53" s="30">
        <f>ROUND(E53-G53,2)</f>
        <v>1</v>
      </c>
    </row>
    <row r="54" spans="1:8" x14ac:dyDescent="0.25">
      <c r="A54" s="13" t="s">
        <v>34</v>
      </c>
      <c r="C54" s="30"/>
      <c r="E54" s="30"/>
    </row>
    <row r="55" spans="1:8" x14ac:dyDescent="0.25">
      <c r="A55" s="14" t="s">
        <v>35</v>
      </c>
      <c r="B55" s="14" t="s">
        <v>36</v>
      </c>
      <c r="C55" s="15">
        <v>58</v>
      </c>
      <c r="D55" s="14">
        <v>0.66600000000000004</v>
      </c>
      <c r="E55" s="30">
        <f>ROUND(C55*D55,2)</f>
        <v>38.630000000000003</v>
      </c>
      <c r="F55" s="16">
        <v>0</v>
      </c>
      <c r="G55" s="30">
        <f>ROUND(E55*F55,2)</f>
        <v>0</v>
      </c>
      <c r="H55" s="30">
        <f>ROUND(E55-G55,2)</f>
        <v>38.630000000000003</v>
      </c>
    </row>
    <row r="56" spans="1:8" x14ac:dyDescent="0.25">
      <c r="A56" s="13" t="s">
        <v>116</v>
      </c>
      <c r="C56" s="30"/>
      <c r="E56" s="30"/>
    </row>
    <row r="57" spans="1:8" x14ac:dyDescent="0.25">
      <c r="A57" s="14" t="s">
        <v>117</v>
      </c>
      <c r="B57" s="14" t="s">
        <v>48</v>
      </c>
      <c r="C57" s="15">
        <v>8</v>
      </c>
      <c r="D57" s="14">
        <v>1</v>
      </c>
      <c r="E57" s="30">
        <f>ROUND(C57*D57,2)</f>
        <v>8</v>
      </c>
      <c r="F57" s="16">
        <v>0</v>
      </c>
      <c r="G57" s="30">
        <f>ROUND(E57*F57,2)</f>
        <v>0</v>
      </c>
      <c r="H57" s="30">
        <f>ROUND(E57-G57,2)</f>
        <v>8</v>
      </c>
    </row>
    <row r="58" spans="1:8" x14ac:dyDescent="0.25">
      <c r="A58" s="13" t="s">
        <v>118</v>
      </c>
      <c r="C58" s="30"/>
      <c r="E58" s="30"/>
    </row>
    <row r="59" spans="1:8" x14ac:dyDescent="0.25">
      <c r="A59" s="14" t="s">
        <v>119</v>
      </c>
      <c r="B59" s="14" t="s">
        <v>48</v>
      </c>
      <c r="C59" s="15">
        <v>10</v>
      </c>
      <c r="D59" s="14">
        <v>0.33300000000000002</v>
      </c>
      <c r="E59" s="30">
        <f>ROUND(C59*D59,2)</f>
        <v>3.33</v>
      </c>
      <c r="F59" s="16">
        <v>0</v>
      </c>
      <c r="G59" s="30">
        <f>ROUND(E59*F59,2)</f>
        <v>0</v>
      </c>
      <c r="H59" s="30">
        <f>ROUND(E59-G59,2)</f>
        <v>3.33</v>
      </c>
    </row>
    <row r="60" spans="1:8" x14ac:dyDescent="0.25">
      <c r="A60" s="13" t="s">
        <v>37</v>
      </c>
      <c r="C60" s="30"/>
      <c r="E60" s="30"/>
    </row>
    <row r="61" spans="1:8" x14ac:dyDescent="0.25">
      <c r="A61" s="14" t="s">
        <v>38</v>
      </c>
      <c r="B61" s="14" t="s">
        <v>39</v>
      </c>
      <c r="C61" s="15">
        <v>16.54</v>
      </c>
      <c r="D61" s="14">
        <v>0.27129999999999999</v>
      </c>
      <c r="E61" s="30">
        <f>ROUND(C61*D61,2)</f>
        <v>4.49</v>
      </c>
      <c r="F61" s="16">
        <v>0</v>
      </c>
      <c r="G61" s="30">
        <f>ROUND(E61*F61,2)</f>
        <v>0</v>
      </c>
      <c r="H61" s="30">
        <f>ROUND(E61-G61,2)</f>
        <v>4.49</v>
      </c>
    </row>
    <row r="62" spans="1:8" x14ac:dyDescent="0.25">
      <c r="A62" s="14" t="s">
        <v>91</v>
      </c>
      <c r="B62" s="14" t="s">
        <v>39</v>
      </c>
      <c r="C62" s="15">
        <v>16.54</v>
      </c>
      <c r="D62" s="14">
        <v>0.20760000000000001</v>
      </c>
      <c r="E62" s="30">
        <f>ROUND(C62*D62,2)</f>
        <v>3.43</v>
      </c>
      <c r="F62" s="16">
        <v>0</v>
      </c>
      <c r="G62" s="30">
        <f>ROUND(E62*F62,2)</f>
        <v>0</v>
      </c>
      <c r="H62" s="30">
        <f>ROUND(E62-G62,2)</f>
        <v>3.43</v>
      </c>
    </row>
    <row r="63" spans="1:8" x14ac:dyDescent="0.25">
      <c r="A63" s="13" t="s">
        <v>43</v>
      </c>
      <c r="C63" s="30"/>
      <c r="E63" s="30"/>
    </row>
    <row r="64" spans="1:8" x14ac:dyDescent="0.25">
      <c r="A64" s="14" t="s">
        <v>42</v>
      </c>
      <c r="B64" s="14" t="s">
        <v>39</v>
      </c>
      <c r="C64" s="15">
        <v>9.06</v>
      </c>
      <c r="D64" s="14">
        <v>9.98E-2</v>
      </c>
      <c r="E64" s="30">
        <f>ROUND(C64*D64,2)</f>
        <v>0.9</v>
      </c>
      <c r="F64" s="16">
        <v>0</v>
      </c>
      <c r="G64" s="30">
        <f>ROUND(E64*F64,2)</f>
        <v>0</v>
      </c>
      <c r="H64" s="30">
        <f>ROUND(E64-G64,2)</f>
        <v>0.9</v>
      </c>
    </row>
    <row r="65" spans="1:8" x14ac:dyDescent="0.25">
      <c r="A65" s="14" t="s">
        <v>91</v>
      </c>
      <c r="B65" s="14" t="s">
        <v>39</v>
      </c>
      <c r="C65" s="15">
        <v>9.06</v>
      </c>
      <c r="D65" s="14">
        <v>0.18990000000000001</v>
      </c>
      <c r="E65" s="30">
        <f>ROUND(C65*D65,2)</f>
        <v>1.72</v>
      </c>
      <c r="F65" s="16">
        <v>0</v>
      </c>
      <c r="G65" s="30">
        <f>ROUND(E65*F65,2)</f>
        <v>0</v>
      </c>
      <c r="H65" s="30">
        <f>ROUND(E65-G65,2)</f>
        <v>1.72</v>
      </c>
    </row>
    <row r="66" spans="1:8" x14ac:dyDescent="0.25">
      <c r="A66" s="14" t="s">
        <v>44</v>
      </c>
      <c r="B66" s="14" t="s">
        <v>39</v>
      </c>
      <c r="C66" s="15">
        <v>16.55</v>
      </c>
      <c r="D66" s="14">
        <v>0.3831</v>
      </c>
      <c r="E66" s="30">
        <f>ROUND(C66*D66,2)</f>
        <v>6.34</v>
      </c>
      <c r="F66" s="16">
        <v>0</v>
      </c>
      <c r="G66" s="30">
        <f>ROUND(E66*F66,2)</f>
        <v>0</v>
      </c>
      <c r="H66" s="30">
        <f>ROUND(E66-G66,2)</f>
        <v>6.34</v>
      </c>
    </row>
    <row r="67" spans="1:8" x14ac:dyDescent="0.25">
      <c r="A67" s="13" t="s">
        <v>45</v>
      </c>
      <c r="C67" s="30"/>
      <c r="E67" s="30"/>
    </row>
    <row r="68" spans="1:8" x14ac:dyDescent="0.25">
      <c r="A68" s="14" t="s">
        <v>38</v>
      </c>
      <c r="B68" s="14" t="s">
        <v>19</v>
      </c>
      <c r="C68" s="15">
        <v>4.4800000000000004</v>
      </c>
      <c r="D68" s="14">
        <v>4.1890999999999998</v>
      </c>
      <c r="E68" s="30">
        <f>ROUND(C68*D68,2)</f>
        <v>18.77</v>
      </c>
      <c r="F68" s="16">
        <v>0</v>
      </c>
      <c r="G68" s="30">
        <f>ROUND(E68*F68,2)</f>
        <v>0</v>
      </c>
      <c r="H68" s="30">
        <f>ROUND(E68-G68,2)</f>
        <v>18.77</v>
      </c>
    </row>
    <row r="69" spans="1:8" x14ac:dyDescent="0.25">
      <c r="A69" s="14" t="s">
        <v>91</v>
      </c>
      <c r="B69" s="14" t="s">
        <v>19</v>
      </c>
      <c r="C69" s="15">
        <v>4.4800000000000004</v>
      </c>
      <c r="D69" s="14">
        <v>4.8836000000000004</v>
      </c>
      <c r="E69" s="30">
        <f>ROUND(C69*D69,2)</f>
        <v>21.88</v>
      </c>
      <c r="F69" s="16">
        <v>0</v>
      </c>
      <c r="G69" s="30">
        <f>ROUND(E69*F69,2)</f>
        <v>0</v>
      </c>
      <c r="H69" s="30">
        <f>ROUND(E69-G69,2)</f>
        <v>21.88</v>
      </c>
    </row>
    <row r="70" spans="1:8" x14ac:dyDescent="0.25">
      <c r="A70" s="13" t="s">
        <v>47</v>
      </c>
      <c r="C70" s="30"/>
      <c r="E70" s="30"/>
    </row>
    <row r="71" spans="1:8" x14ac:dyDescent="0.25">
      <c r="A71" s="14" t="s">
        <v>42</v>
      </c>
      <c r="B71" s="14" t="s">
        <v>48</v>
      </c>
      <c r="C71" s="15">
        <v>6.98</v>
      </c>
      <c r="D71" s="14">
        <v>1</v>
      </c>
      <c r="E71" s="30">
        <f>ROUND(C71*D71,2)</f>
        <v>6.98</v>
      </c>
      <c r="F71" s="16">
        <v>0</v>
      </c>
      <c r="G71" s="30">
        <f>ROUND(E71*F71,2)</f>
        <v>0</v>
      </c>
      <c r="H71" s="30">
        <f t="shared" ref="H71:H76" si="6">ROUND(E71-G71,2)</f>
        <v>6.98</v>
      </c>
    </row>
    <row r="72" spans="1:8" x14ac:dyDescent="0.25">
      <c r="A72" s="14" t="s">
        <v>38</v>
      </c>
      <c r="B72" s="14" t="s">
        <v>48</v>
      </c>
      <c r="C72" s="15">
        <v>2.57</v>
      </c>
      <c r="D72" s="14">
        <v>1</v>
      </c>
      <c r="E72" s="30">
        <f>ROUND(C72*D72,2)</f>
        <v>2.57</v>
      </c>
      <c r="F72" s="16">
        <v>0</v>
      </c>
      <c r="G72" s="30">
        <f>ROUND(E72*F72,2)</f>
        <v>0</v>
      </c>
      <c r="H72" s="30">
        <f t="shared" si="6"/>
        <v>2.57</v>
      </c>
    </row>
    <row r="73" spans="1:8" x14ac:dyDescent="0.25">
      <c r="A73" s="14" t="s">
        <v>91</v>
      </c>
      <c r="B73" s="14" t="s">
        <v>48</v>
      </c>
      <c r="C73" s="15">
        <v>25.83</v>
      </c>
      <c r="D73" s="14">
        <v>1</v>
      </c>
      <c r="E73" s="30">
        <f>ROUND(C73*D73,2)</f>
        <v>25.83</v>
      </c>
      <c r="F73" s="16">
        <v>0</v>
      </c>
      <c r="G73" s="30">
        <f>ROUND(E73*F73,2)</f>
        <v>0</v>
      </c>
      <c r="H73" s="30">
        <f t="shared" si="6"/>
        <v>25.83</v>
      </c>
    </row>
    <row r="74" spans="1:8" x14ac:dyDescent="0.25">
      <c r="A74" s="9" t="s">
        <v>49</v>
      </c>
      <c r="B74" s="9" t="s">
        <v>48</v>
      </c>
      <c r="C74" s="10">
        <v>24.71</v>
      </c>
      <c r="D74" s="9">
        <v>1</v>
      </c>
      <c r="E74" s="28">
        <f>ROUND(C74*D74,2)</f>
        <v>24.71</v>
      </c>
      <c r="F74" s="11">
        <v>0</v>
      </c>
      <c r="G74" s="28">
        <f>ROUND(E74*F74,2)</f>
        <v>0</v>
      </c>
      <c r="H74" s="28">
        <f t="shared" si="6"/>
        <v>24.71</v>
      </c>
    </row>
    <row r="75" spans="1:8" x14ac:dyDescent="0.25">
      <c r="A75" s="7" t="s">
        <v>50</v>
      </c>
      <c r="C75" s="30"/>
      <c r="E75" s="30">
        <f>SUM(E13:E74)</f>
        <v>921.9200000000003</v>
      </c>
      <c r="G75" s="12">
        <f>SUM(G13:G74)</f>
        <v>0</v>
      </c>
      <c r="H75" s="12">
        <f t="shared" si="6"/>
        <v>921.92</v>
      </c>
    </row>
    <row r="76" spans="1:8" x14ac:dyDescent="0.25">
      <c r="A76" s="7" t="s">
        <v>51</v>
      </c>
      <c r="C76" s="30"/>
      <c r="E76" s="30">
        <f>+E9-E75</f>
        <v>144.27999999999975</v>
      </c>
      <c r="G76" s="12">
        <f>+G9-G75</f>
        <v>0</v>
      </c>
      <c r="H76" s="12">
        <f t="shared" si="6"/>
        <v>144.28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10.49</v>
      </c>
      <c r="D79" s="14">
        <v>1</v>
      </c>
      <c r="E79" s="30">
        <f>ROUND(C79*D79,2)</f>
        <v>10.49</v>
      </c>
      <c r="F79" s="16">
        <v>0</v>
      </c>
      <c r="G79" s="30">
        <f>ROUND(E79*F79,2)</f>
        <v>0</v>
      </c>
      <c r="H79" s="30">
        <f t="shared" ref="H79:H84" si="7">ROUND(E79-G79,2)</f>
        <v>10.49</v>
      </c>
    </row>
    <row r="80" spans="1:8" x14ac:dyDescent="0.25">
      <c r="A80" s="14" t="s">
        <v>38</v>
      </c>
      <c r="B80" s="14" t="s">
        <v>48</v>
      </c>
      <c r="C80" s="15">
        <v>18.22</v>
      </c>
      <c r="D80" s="14">
        <v>1</v>
      </c>
      <c r="E80" s="30">
        <f>ROUND(C80*D80,2)</f>
        <v>18.22</v>
      </c>
      <c r="F80" s="16">
        <v>0</v>
      </c>
      <c r="G80" s="30">
        <f>ROUND(E80*F80,2)</f>
        <v>0</v>
      </c>
      <c r="H80" s="30">
        <f t="shared" si="7"/>
        <v>18.22</v>
      </c>
    </row>
    <row r="81" spans="1:8" x14ac:dyDescent="0.25">
      <c r="A81" s="9" t="s">
        <v>91</v>
      </c>
      <c r="B81" s="9" t="s">
        <v>48</v>
      </c>
      <c r="C81" s="10">
        <v>115.36</v>
      </c>
      <c r="D81" s="9">
        <v>1</v>
      </c>
      <c r="E81" s="28">
        <f>ROUND(C81*D81,2)</f>
        <v>115.36</v>
      </c>
      <c r="F81" s="11">
        <v>0</v>
      </c>
      <c r="G81" s="28">
        <f>ROUND(E81*F81,2)</f>
        <v>0</v>
      </c>
      <c r="H81" s="28">
        <f t="shared" si="7"/>
        <v>115.36</v>
      </c>
    </row>
    <row r="82" spans="1:8" x14ac:dyDescent="0.25">
      <c r="A82" s="7" t="s">
        <v>53</v>
      </c>
      <c r="C82" s="30"/>
      <c r="E82" s="30">
        <f>SUM(E79:E81)</f>
        <v>144.07</v>
      </c>
      <c r="G82" s="12">
        <f>SUM(G79:G81)</f>
        <v>0</v>
      </c>
      <c r="H82" s="12">
        <f t="shared" si="7"/>
        <v>144.07</v>
      </c>
    </row>
    <row r="83" spans="1:8" x14ac:dyDescent="0.25">
      <c r="A83" s="7" t="s">
        <v>54</v>
      </c>
      <c r="C83" s="30"/>
      <c r="E83" s="30">
        <f>+E75+E82</f>
        <v>1065.9900000000002</v>
      </c>
      <c r="G83" s="12">
        <f>+G75+G82</f>
        <v>0</v>
      </c>
      <c r="H83" s="12">
        <f t="shared" si="7"/>
        <v>1065.99</v>
      </c>
    </row>
    <row r="84" spans="1:8" x14ac:dyDescent="0.25">
      <c r="A84" s="7" t="s">
        <v>55</v>
      </c>
      <c r="C84" s="30"/>
      <c r="E84" s="30">
        <f>+E9-E83</f>
        <v>0.20999999999980901</v>
      </c>
      <c r="G84" s="12">
        <f>+G9-G83</f>
        <v>0</v>
      </c>
      <c r="H84" s="12">
        <f t="shared" si="7"/>
        <v>0.21</v>
      </c>
    </row>
    <row r="85" spans="1:8" x14ac:dyDescent="0.25">
      <c r="A85" t="s">
        <v>120</v>
      </c>
      <c r="C85" s="30"/>
      <c r="E85" s="30"/>
    </row>
    <row r="86" spans="1:8" x14ac:dyDescent="0.25">
      <c r="A86" t="s">
        <v>427</v>
      </c>
      <c r="C86" s="30"/>
      <c r="E86" s="30"/>
    </row>
    <row r="87" spans="1:8" x14ac:dyDescent="0.25">
      <c r="C87" s="30"/>
      <c r="E87" s="30"/>
    </row>
    <row r="88" spans="1:8" x14ac:dyDescent="0.25">
      <c r="A88" s="7" t="s">
        <v>121</v>
      </c>
      <c r="C88" s="30"/>
      <c r="E88" s="30"/>
    </row>
    <row r="89" spans="1:8" x14ac:dyDescent="0.25">
      <c r="A89" s="7" t="s">
        <v>122</v>
      </c>
      <c r="C89" s="30"/>
      <c r="E89" s="30"/>
    </row>
    <row r="90" spans="1:8" x14ac:dyDescent="0.25">
      <c r="A90" s="7"/>
      <c r="C90" s="30"/>
      <c r="E90" s="30"/>
    </row>
    <row r="99" spans="1:19" x14ac:dyDescent="0.25">
      <c r="A99" s="7" t="s">
        <v>50</v>
      </c>
      <c r="E99" s="34">
        <f>VLOOKUP(A99,$A$1:$H$98,5,FALSE)</f>
        <v>921.9200000000003</v>
      </c>
    </row>
    <row r="100" spans="1:19" x14ac:dyDescent="0.25">
      <c r="A100" s="7" t="s">
        <v>295</v>
      </c>
      <c r="E100" s="34">
        <f>VLOOKUP(A100,$A$1:$H$98,5,FALSE)</f>
        <v>144.07</v>
      </c>
    </row>
    <row r="101" spans="1:19" x14ac:dyDescent="0.25">
      <c r="A101" s="7" t="s">
        <v>296</v>
      </c>
      <c r="E101" s="34">
        <f t="shared" ref="E101:E102" si="8">VLOOKUP(A101,$A$1:$H$98,5,FALSE)</f>
        <v>1065.9900000000002</v>
      </c>
    </row>
    <row r="102" spans="1:19" x14ac:dyDescent="0.25">
      <c r="A102" s="7" t="s">
        <v>55</v>
      </c>
      <c r="E102" s="34">
        <f t="shared" si="8"/>
        <v>0.20999999999980901</v>
      </c>
    </row>
    <row r="103" spans="1:19" x14ac:dyDescent="0.25">
      <c r="A103" s="39"/>
    </row>
    <row r="104" spans="1:19" x14ac:dyDescent="0.25">
      <c r="A104" s="39" t="s">
        <v>257</v>
      </c>
      <c r="K104" s="39" t="s">
        <v>258</v>
      </c>
    </row>
    <row r="105" spans="1:19" x14ac:dyDescent="0.25">
      <c r="A105" s="34">
        <f>E102</f>
        <v>0.20999999999980901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0.20999999999980901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9" x14ac:dyDescent="0.25">
      <c r="A106">
        <f>A107-Calculator!$B$15</f>
        <v>205</v>
      </c>
      <c r="B106" s="12">
        <f t="dataTable" ref="B106:I112" dt2D="1" dtr="1" r1="D8" r2="D7" ca="1"/>
        <v>-806.49</v>
      </c>
      <c r="C106" s="12">
        <v>-805.93999999999994</v>
      </c>
      <c r="D106" s="12">
        <v>-805.39</v>
      </c>
      <c r="E106" s="12">
        <v>-804.83999999999992</v>
      </c>
      <c r="F106" s="12">
        <v>-804.29</v>
      </c>
      <c r="G106" s="12">
        <v>-803.74</v>
      </c>
      <c r="H106" s="12">
        <v>-803.18999999999994</v>
      </c>
      <c r="I106" s="12">
        <v>-802.64</v>
      </c>
      <c r="K106">
        <f>K107-Calculator!$B$27</f>
        <v>45</v>
      </c>
      <c r="L106" s="12">
        <f t="dataTable" ref="L106:R112" dt2D="1" dtr="1" r1="D8" r2="D7"/>
        <v>-907.29000000000008</v>
      </c>
      <c r="M106" s="12">
        <v>-906.74</v>
      </c>
      <c r="N106" s="12">
        <v>-906.19</v>
      </c>
      <c r="O106" s="12">
        <v>-905.6400000000001</v>
      </c>
      <c r="P106" s="12">
        <v>-905.09</v>
      </c>
      <c r="Q106" s="12">
        <v>-904.54000000000008</v>
      </c>
      <c r="R106" s="12">
        <v>-903.99</v>
      </c>
      <c r="S106" s="12"/>
    </row>
    <row r="107" spans="1:19" x14ac:dyDescent="0.25">
      <c r="A107">
        <f>A108-Calculator!$B$15</f>
        <v>210</v>
      </c>
      <c r="B107" s="12">
        <v>-803.34000000000015</v>
      </c>
      <c r="C107" s="12">
        <v>-802.79000000000019</v>
      </c>
      <c r="D107" s="12">
        <v>-802.24000000000012</v>
      </c>
      <c r="E107" s="12">
        <v>-801.69000000000017</v>
      </c>
      <c r="F107" s="12">
        <v>-801.1400000000001</v>
      </c>
      <c r="G107" s="12">
        <v>-800.59000000000015</v>
      </c>
      <c r="H107" s="12">
        <v>-800.04000000000019</v>
      </c>
      <c r="I107" s="12">
        <v>-799.49000000000012</v>
      </c>
      <c r="K107">
        <f>K108-Calculator!$B$27</f>
        <v>50</v>
      </c>
      <c r="L107" s="12">
        <v>-904.14000000000021</v>
      </c>
      <c r="M107" s="12">
        <v>-903.59000000000026</v>
      </c>
      <c r="N107" s="12">
        <v>-903.04000000000019</v>
      </c>
      <c r="O107" s="12">
        <v>-902.49000000000024</v>
      </c>
      <c r="P107" s="12">
        <v>-901.94000000000028</v>
      </c>
      <c r="Q107" s="12">
        <v>-901.39000000000021</v>
      </c>
      <c r="R107" s="12">
        <v>-900.84000000000026</v>
      </c>
      <c r="S107" s="12"/>
    </row>
    <row r="108" spans="1:19" x14ac:dyDescent="0.25">
      <c r="A108">
        <f>A109-Calculator!$B$15</f>
        <v>215</v>
      </c>
      <c r="B108" s="12">
        <v>-800.19</v>
      </c>
      <c r="C108" s="12">
        <v>-799.6400000000001</v>
      </c>
      <c r="D108" s="12">
        <v>-799.09000000000015</v>
      </c>
      <c r="E108" s="12">
        <v>-798.54000000000008</v>
      </c>
      <c r="F108" s="12">
        <v>-797.99000000000012</v>
      </c>
      <c r="G108" s="12">
        <v>-797.44</v>
      </c>
      <c r="H108" s="12">
        <v>-796.8900000000001</v>
      </c>
      <c r="I108" s="12">
        <v>-796.34000000000015</v>
      </c>
      <c r="K108">
        <f>K109-Calculator!$B$27</f>
        <v>55</v>
      </c>
      <c r="L108" s="12">
        <v>-900.99000000000024</v>
      </c>
      <c r="M108" s="12">
        <v>-900.44000000000017</v>
      </c>
      <c r="N108" s="12">
        <v>-899.89000000000021</v>
      </c>
      <c r="O108" s="12">
        <v>-899.34000000000015</v>
      </c>
      <c r="P108" s="12">
        <v>-898.79000000000019</v>
      </c>
      <c r="Q108" s="12">
        <v>-898.24000000000024</v>
      </c>
      <c r="R108" s="12">
        <v>-897.69000000000017</v>
      </c>
      <c r="S108" s="12"/>
    </row>
    <row r="109" spans="1:19" x14ac:dyDescent="0.25">
      <c r="A109">
        <f>Calculator!B10</f>
        <v>220</v>
      </c>
      <c r="B109" s="12">
        <v>-797.04000000000008</v>
      </c>
      <c r="C109" s="12">
        <v>-796.49</v>
      </c>
      <c r="D109" s="12">
        <v>-795.94</v>
      </c>
      <c r="E109" s="12">
        <v>-795.3900000000001</v>
      </c>
      <c r="F109" s="12">
        <v>-794.84</v>
      </c>
      <c r="G109" s="12">
        <v>-794.29000000000008</v>
      </c>
      <c r="H109" s="12">
        <v>-793.74</v>
      </c>
      <c r="I109" s="12">
        <v>-793.19</v>
      </c>
      <c r="K109">
        <f>Calculator!B22</f>
        <v>60</v>
      </c>
      <c r="L109" s="12">
        <v>-897.84000000000015</v>
      </c>
      <c r="M109" s="12">
        <v>-897.29000000000019</v>
      </c>
      <c r="N109" s="12">
        <v>-896.74000000000012</v>
      </c>
      <c r="O109" s="12">
        <v>-896.19000000000017</v>
      </c>
      <c r="P109" s="12">
        <v>-895.6400000000001</v>
      </c>
      <c r="Q109" s="12">
        <v>-895.09000000000015</v>
      </c>
      <c r="R109" s="12">
        <v>-894.54000000000019</v>
      </c>
      <c r="S109" s="12"/>
    </row>
    <row r="110" spans="1:19" x14ac:dyDescent="0.25">
      <c r="A110">
        <f>A109+Calculator!$B$15</f>
        <v>225</v>
      </c>
      <c r="B110" s="12">
        <v>-793.89</v>
      </c>
      <c r="C110" s="12">
        <v>-793.34</v>
      </c>
      <c r="D110" s="12">
        <v>-792.79</v>
      </c>
      <c r="E110" s="12">
        <v>-792.24</v>
      </c>
      <c r="F110" s="12">
        <v>-791.69</v>
      </c>
      <c r="G110" s="12">
        <v>-791.14</v>
      </c>
      <c r="H110" s="12">
        <v>-790.59</v>
      </c>
      <c r="I110" s="12">
        <v>-790.04</v>
      </c>
      <c r="K110">
        <f>K109+Calculator!$B$27</f>
        <v>65</v>
      </c>
      <c r="L110" s="12">
        <v>-894.69</v>
      </c>
      <c r="M110" s="12">
        <v>-894.1400000000001</v>
      </c>
      <c r="N110" s="12">
        <v>-893.59000000000015</v>
      </c>
      <c r="O110" s="12">
        <v>-893.04000000000008</v>
      </c>
      <c r="P110" s="12">
        <v>-892.49000000000012</v>
      </c>
      <c r="Q110" s="12">
        <v>-891.94</v>
      </c>
      <c r="R110" s="12">
        <v>-891.3900000000001</v>
      </c>
      <c r="S110" s="12"/>
    </row>
    <row r="111" spans="1:19" x14ac:dyDescent="0.25">
      <c r="A111">
        <f>A110+Calculator!$B$15</f>
        <v>230</v>
      </c>
      <c r="B111" s="12">
        <v>-790.74</v>
      </c>
      <c r="C111" s="12">
        <v>-790.18999999999994</v>
      </c>
      <c r="D111" s="12">
        <v>-789.64</v>
      </c>
      <c r="E111" s="12">
        <v>-789.08999999999992</v>
      </c>
      <c r="F111" s="12">
        <v>-788.54</v>
      </c>
      <c r="G111" s="12">
        <v>-787.99</v>
      </c>
      <c r="H111" s="12">
        <v>-787.43999999999994</v>
      </c>
      <c r="I111" s="12">
        <v>-786.89</v>
      </c>
      <c r="K111">
        <f>K110+Calculator!$B$27</f>
        <v>70</v>
      </c>
      <c r="L111" s="12">
        <v>-891.54000000000008</v>
      </c>
      <c r="M111" s="12">
        <v>-890.99</v>
      </c>
      <c r="N111" s="12">
        <v>-890.44</v>
      </c>
      <c r="O111" s="12">
        <v>-889.8900000000001</v>
      </c>
      <c r="P111" s="12">
        <v>-889.34</v>
      </c>
      <c r="Q111" s="12">
        <v>-888.79000000000008</v>
      </c>
      <c r="R111" s="12">
        <v>-888.24</v>
      </c>
      <c r="S111" s="12"/>
    </row>
    <row r="112" spans="1:19" x14ac:dyDescent="0.25">
      <c r="A112">
        <f>A111+Calculator!$B$15</f>
        <v>235</v>
      </c>
      <c r="B112" s="12">
        <v>-787.59000000000015</v>
      </c>
      <c r="C112" s="12">
        <v>-787.04000000000019</v>
      </c>
      <c r="D112" s="12">
        <v>-786.49000000000012</v>
      </c>
      <c r="E112" s="12">
        <v>-785.94000000000017</v>
      </c>
      <c r="F112" s="12">
        <v>-785.3900000000001</v>
      </c>
      <c r="G112" s="12">
        <v>-784.84000000000015</v>
      </c>
      <c r="H112" s="12">
        <v>-784.29000000000019</v>
      </c>
      <c r="I112" s="12">
        <v>-783.74000000000012</v>
      </c>
      <c r="K112">
        <f>K111+Calculator!$B$27</f>
        <v>75</v>
      </c>
      <c r="L112" s="12">
        <v>-888.39000000000021</v>
      </c>
      <c r="M112" s="12">
        <v>-887.84000000000026</v>
      </c>
      <c r="N112" s="12">
        <v>-887.29000000000019</v>
      </c>
      <c r="O112" s="12">
        <v>-886.74000000000024</v>
      </c>
      <c r="P112" s="12">
        <v>-886.19000000000028</v>
      </c>
      <c r="Q112" s="12">
        <v>-885.64000000000021</v>
      </c>
      <c r="R112" s="12">
        <v>-885.09000000000026</v>
      </c>
      <c r="S112" s="12"/>
    </row>
    <row r="114" spans="1:14" x14ac:dyDescent="0.25">
      <c r="A114" s="39" t="s">
        <v>257</v>
      </c>
      <c r="K114" s="39" t="s">
        <v>258</v>
      </c>
    </row>
    <row r="115" spans="1:14" x14ac:dyDescent="0.25">
      <c r="A115" t="s">
        <v>315</v>
      </c>
      <c r="B115" t="s">
        <v>316</v>
      </c>
      <c r="C115" t="s">
        <v>317</v>
      </c>
      <c r="K115" t="s">
        <v>315</v>
      </c>
      <c r="L115" t="s">
        <v>316</v>
      </c>
      <c r="M115" t="s">
        <v>317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-806.49</v>
      </c>
      <c r="K116">
        <f>$K$106</f>
        <v>45</v>
      </c>
      <c r="L116">
        <f>$L$105</f>
        <v>-15</v>
      </c>
      <c r="M116">
        <f>K116+L116</f>
        <v>30</v>
      </c>
      <c r="N116" s="12">
        <f>L106</f>
        <v>-907.29000000000008</v>
      </c>
    </row>
    <row r="117" spans="1:14" x14ac:dyDescent="0.25">
      <c r="A117">
        <f t="shared" ref="A117" si="9">$A$107</f>
        <v>210</v>
      </c>
      <c r="B117">
        <f>$C$105</f>
        <v>-10</v>
      </c>
      <c r="C117">
        <f t="shared" ref="C117:C122" si="10">A117+B117</f>
        <v>200</v>
      </c>
      <c r="D117" s="12">
        <f>C107</f>
        <v>-802.79000000000019</v>
      </c>
      <c r="K117">
        <f t="shared" ref="K117" si="11">$K$107</f>
        <v>50</v>
      </c>
      <c r="L117">
        <f t="shared" ref="L117" si="12">$M$105</f>
        <v>-10</v>
      </c>
      <c r="M117">
        <f t="shared" ref="M117:M122" si="13">K117+L117</f>
        <v>40</v>
      </c>
      <c r="N117" s="12">
        <f>M107</f>
        <v>-903.59000000000026</v>
      </c>
    </row>
    <row r="118" spans="1:14" x14ac:dyDescent="0.25">
      <c r="A118">
        <f t="shared" ref="A118" si="14">$A$108</f>
        <v>215</v>
      </c>
      <c r="B118">
        <f>$D$105</f>
        <v>-5</v>
      </c>
      <c r="C118">
        <f t="shared" si="10"/>
        <v>210</v>
      </c>
      <c r="D118" s="12">
        <f>D108</f>
        <v>-799.09000000000015</v>
      </c>
      <c r="K118">
        <f t="shared" ref="K118" si="15">$K$108</f>
        <v>55</v>
      </c>
      <c r="L118">
        <f t="shared" ref="L118" si="16">$N$105</f>
        <v>-5</v>
      </c>
      <c r="M118">
        <f t="shared" si="13"/>
        <v>50</v>
      </c>
      <c r="N118" s="12">
        <f>N108</f>
        <v>-899.89000000000021</v>
      </c>
    </row>
    <row r="119" spans="1:14" x14ac:dyDescent="0.25">
      <c r="A119">
        <f t="shared" ref="A119" si="17">$A$109</f>
        <v>220</v>
      </c>
      <c r="B119">
        <f>$E$105</f>
        <v>0</v>
      </c>
      <c r="C119">
        <f t="shared" si="10"/>
        <v>220</v>
      </c>
      <c r="D119" s="12">
        <f>E109</f>
        <v>-795.3900000000001</v>
      </c>
      <c r="K119">
        <f t="shared" ref="K119" si="18">$K$109</f>
        <v>60</v>
      </c>
      <c r="L119">
        <f t="shared" ref="L119" si="19">$O$105</f>
        <v>0</v>
      </c>
      <c r="M119">
        <f t="shared" si="13"/>
        <v>60</v>
      </c>
      <c r="N119" s="12">
        <f>O109</f>
        <v>-896.19000000000017</v>
      </c>
    </row>
    <row r="120" spans="1:14" x14ac:dyDescent="0.25">
      <c r="A120">
        <f t="shared" ref="A120" si="20">$A$110</f>
        <v>225</v>
      </c>
      <c r="B120">
        <f>$F$105</f>
        <v>5</v>
      </c>
      <c r="C120">
        <f t="shared" si="10"/>
        <v>230</v>
      </c>
      <c r="D120" s="12">
        <f>F110</f>
        <v>-791.69</v>
      </c>
      <c r="K120">
        <f t="shared" ref="K120" si="21">$K$110</f>
        <v>65</v>
      </c>
      <c r="L120">
        <f t="shared" ref="L120" si="22">$P$105</f>
        <v>5</v>
      </c>
      <c r="M120">
        <f t="shared" si="13"/>
        <v>70</v>
      </c>
      <c r="N120" s="12">
        <f>P110</f>
        <v>-892.49000000000012</v>
      </c>
    </row>
    <row r="121" spans="1:14" x14ac:dyDescent="0.25">
      <c r="A121">
        <f t="shared" ref="A121" si="23">$A$111</f>
        <v>230</v>
      </c>
      <c r="B121">
        <f>$G$105</f>
        <v>10</v>
      </c>
      <c r="C121">
        <f t="shared" si="10"/>
        <v>240</v>
      </c>
      <c r="D121" s="12">
        <f>G111</f>
        <v>-787.99</v>
      </c>
      <c r="K121">
        <f t="shared" ref="K121" si="24">$K$111</f>
        <v>70</v>
      </c>
      <c r="L121">
        <f t="shared" ref="L121" si="25">$Q$105</f>
        <v>10</v>
      </c>
      <c r="M121">
        <f t="shared" si="13"/>
        <v>80</v>
      </c>
      <c r="N121" s="12">
        <f>Q111</f>
        <v>-888.79000000000008</v>
      </c>
    </row>
    <row r="122" spans="1:14" x14ac:dyDescent="0.25">
      <c r="A122">
        <f t="shared" ref="A122" si="26">$A$112</f>
        <v>235</v>
      </c>
      <c r="B122">
        <f>$H$105</f>
        <v>15</v>
      </c>
      <c r="C122">
        <f t="shared" si="10"/>
        <v>250</v>
      </c>
      <c r="D122" s="12">
        <f>H112</f>
        <v>-784.29000000000019</v>
      </c>
      <c r="K122">
        <f t="shared" ref="K122" si="27">$K$112</f>
        <v>75</v>
      </c>
      <c r="L122">
        <f t="shared" ref="L122" si="28">$R$105</f>
        <v>15</v>
      </c>
      <c r="M122">
        <f t="shared" si="13"/>
        <v>90</v>
      </c>
      <c r="N122" s="12">
        <f>R112</f>
        <v>-885.09000000000026</v>
      </c>
    </row>
    <row r="123" spans="1:14" x14ac:dyDescent="0.25">
      <c r="D123" s="12"/>
      <c r="N123" s="12"/>
    </row>
    <row r="124" spans="1:14" x14ac:dyDescent="0.25">
      <c r="D124" s="12"/>
      <c r="N124" s="12"/>
    </row>
    <row r="125" spans="1:14" x14ac:dyDescent="0.25">
      <c r="D125" s="12"/>
      <c r="N125" s="12"/>
    </row>
    <row r="126" spans="1:14" x14ac:dyDescent="0.25">
      <c r="D126" s="12"/>
      <c r="N126" s="12"/>
    </row>
    <row r="127" spans="1:14" x14ac:dyDescent="0.25">
      <c r="N127" s="12"/>
    </row>
    <row r="128" spans="1:14" x14ac:dyDescent="0.25">
      <c r="D128" s="12"/>
    </row>
    <row r="129" spans="4:14" x14ac:dyDescent="0.25">
      <c r="D129" s="12"/>
      <c r="N129" s="12"/>
    </row>
    <row r="130" spans="4:14" x14ac:dyDescent="0.25">
      <c r="D130" s="12"/>
      <c r="N130" s="12"/>
    </row>
    <row r="131" spans="4:14" x14ac:dyDescent="0.25">
      <c r="D131" s="12"/>
      <c r="N131" s="12"/>
    </row>
    <row r="132" spans="4:14" x14ac:dyDescent="0.25">
      <c r="D132" s="12"/>
    </row>
    <row r="133" spans="4:14" x14ac:dyDescent="0.25">
      <c r="D133" s="12"/>
      <c r="N133" s="12"/>
    </row>
    <row r="134" spans="4:14" x14ac:dyDescent="0.25">
      <c r="D134" s="12"/>
      <c r="N134" s="12"/>
    </row>
    <row r="135" spans="4:14" x14ac:dyDescent="0.25">
      <c r="N135" s="12"/>
    </row>
    <row r="136" spans="4:14" x14ac:dyDescent="0.25">
      <c r="D136" s="12"/>
      <c r="N136" s="12"/>
    </row>
    <row r="137" spans="4:14" x14ac:dyDescent="0.25">
      <c r="D137" s="12"/>
      <c r="N137" s="12"/>
    </row>
    <row r="138" spans="4:14" x14ac:dyDescent="0.25">
      <c r="D138" s="12"/>
      <c r="N138" s="12"/>
    </row>
    <row r="139" spans="4:14" x14ac:dyDescent="0.25">
      <c r="D139" s="12"/>
      <c r="N139" s="12"/>
    </row>
    <row r="140" spans="4:14" x14ac:dyDescent="0.25">
      <c r="D140" s="12"/>
    </row>
    <row r="141" spans="4:14" x14ac:dyDescent="0.25">
      <c r="D141" s="12"/>
      <c r="N141" s="12"/>
    </row>
    <row r="142" spans="4:14" x14ac:dyDescent="0.25">
      <c r="D142" s="12"/>
      <c r="N142" s="12"/>
    </row>
    <row r="143" spans="4:14" x14ac:dyDescent="0.25">
      <c r="N143" s="12"/>
    </row>
    <row r="144" spans="4:14" x14ac:dyDescent="0.25">
      <c r="N144" s="12"/>
    </row>
    <row r="145" spans="14:14" x14ac:dyDescent="0.25">
      <c r="N145" s="12"/>
    </row>
    <row r="146" spans="14:14" x14ac:dyDescent="0.25">
      <c r="N146" s="12"/>
    </row>
    <row r="147" spans="14:14" x14ac:dyDescent="0.25">
      <c r="N147" s="12"/>
    </row>
    <row r="157" spans="14:14" x14ac:dyDescent="0.25">
      <c r="N157" s="12"/>
    </row>
    <row r="158" spans="14:14" x14ac:dyDescent="0.25">
      <c r="N158" s="12"/>
    </row>
    <row r="159" spans="14:14" x14ac:dyDescent="0.25">
      <c r="N159" s="12"/>
    </row>
    <row r="160" spans="14:14" x14ac:dyDescent="0.25">
      <c r="N160" s="12"/>
    </row>
    <row r="161" spans="14:14" x14ac:dyDescent="0.25">
      <c r="N161" s="12"/>
    </row>
    <row r="162" spans="14:14" x14ac:dyDescent="0.25">
      <c r="N162" s="12"/>
    </row>
    <row r="163" spans="14:14" x14ac:dyDescent="0.25">
      <c r="N163" s="12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B7A13-7514-46A6-8B49-B32177876AC2}">
  <dimension ref="A1:S163"/>
  <sheetViews>
    <sheetView workbookViewId="0">
      <selection activeCell="D21" sqref="D21"/>
    </sheetView>
  </sheetViews>
  <sheetFormatPr defaultRowHeight="15" x14ac:dyDescent="0.25"/>
  <cols>
    <col min="1" max="1" width="25.7109375" customWidth="1"/>
    <col min="2" max="2" width="16.28515625" bestFit="1" customWidth="1"/>
    <col min="3" max="3" width="10.5703125" customWidth="1"/>
    <col min="4" max="4" width="11.140625" customWidth="1"/>
    <col min="5" max="5" width="11" customWidth="1"/>
    <col min="6" max="6" width="10.28515625" customWidth="1"/>
    <col min="7" max="7" width="10.5703125" customWidth="1"/>
    <col min="8" max="8" width="11.7109375" customWidth="1"/>
    <col min="9" max="9" width="10.7109375" customWidth="1"/>
    <col min="12" max="12" width="10.7109375" customWidth="1"/>
    <col min="13" max="13" width="10.42578125" customWidth="1"/>
    <col min="14" max="14" width="10.5703125" customWidth="1"/>
    <col min="15" max="15" width="11" customWidth="1"/>
    <col min="16" max="16" width="11.28515625" customWidth="1"/>
    <col min="17" max="17" width="10.7109375" customWidth="1"/>
    <col min="18" max="18" width="9.7109375" customWidth="1"/>
  </cols>
  <sheetData>
    <row r="1" spans="1:8" x14ac:dyDescent="0.25">
      <c r="A1" s="59" t="s">
        <v>162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163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451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f>IF(Calculator!B7="Cotton",Calculator!B13,IF(Calculator!B19="Cotton",Calculator!B25,0.74))</f>
        <v>0.74</v>
      </c>
      <c r="D7" s="17">
        <f>IF(Calculator!B7="Cotton",Calculator!B10,IF(Calculator!B19="Cotton",Calculator!B22,1200))</f>
        <v>1200</v>
      </c>
      <c r="E7" s="30">
        <f>ROUND(C7*D7,2)</f>
        <v>888</v>
      </c>
      <c r="F7" s="16">
        <v>0</v>
      </c>
      <c r="G7" s="30">
        <f>ROUND(E7*F7,2)</f>
        <v>0</v>
      </c>
      <c r="H7" s="30">
        <f>ROUND(E7-G7,2)</f>
        <v>888</v>
      </c>
    </row>
    <row r="8" spans="1:8" x14ac:dyDescent="0.25">
      <c r="A8" s="9" t="s">
        <v>65</v>
      </c>
      <c r="B8" s="9" t="s">
        <v>29</v>
      </c>
      <c r="C8" s="49">
        <f>IF(Calculator!B7="Cotton",Calculator!C13,IF(Calculator!B19="Cotton",Calculator!C25,0.11))</f>
        <v>0.11</v>
      </c>
      <c r="D8" s="50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1066.2</v>
      </c>
      <c r="G9" s="12">
        <f>SUM(G7:G8)</f>
        <v>0</v>
      </c>
      <c r="H9" s="12">
        <f>ROUND(E9-G9,2)</f>
        <v>1066.2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14</v>
      </c>
      <c r="C12" s="30"/>
      <c r="E12" s="30"/>
    </row>
    <row r="13" spans="1:8" x14ac:dyDescent="0.25">
      <c r="A13" s="14" t="s">
        <v>15</v>
      </c>
      <c r="B13" s="14" t="s">
        <v>16</v>
      </c>
      <c r="C13" s="15">
        <v>7.6</v>
      </c>
      <c r="D13" s="14">
        <v>2.5</v>
      </c>
      <c r="E13" s="30">
        <f>ROUND(C13*D13,2)</f>
        <v>19</v>
      </c>
      <c r="F13" s="16">
        <v>0</v>
      </c>
      <c r="G13" s="30">
        <f>ROUND(E13*F13,2)</f>
        <v>0</v>
      </c>
      <c r="H13" s="30">
        <f>ROUND(E13-G13,2)</f>
        <v>19</v>
      </c>
    </row>
    <row r="14" spans="1:8" x14ac:dyDescent="0.25">
      <c r="A14" s="14" t="s">
        <v>57</v>
      </c>
      <c r="B14" s="14" t="s">
        <v>16</v>
      </c>
      <c r="C14" s="15">
        <v>6.4</v>
      </c>
      <c r="D14" s="14">
        <v>5.25</v>
      </c>
      <c r="E14" s="30">
        <f>ROUND(C14*D14,2)</f>
        <v>33.6</v>
      </c>
      <c r="F14" s="16">
        <v>0</v>
      </c>
      <c r="G14" s="30">
        <f>ROUND(E14*F14,2)</f>
        <v>0</v>
      </c>
      <c r="H14" s="30">
        <f>ROUND(E14-G14,2)</f>
        <v>33.6</v>
      </c>
    </row>
    <row r="15" spans="1:8" x14ac:dyDescent="0.25">
      <c r="A15" s="13" t="s">
        <v>17</v>
      </c>
      <c r="C15" s="30"/>
      <c r="E15" s="30"/>
    </row>
    <row r="16" spans="1:8" x14ac:dyDescent="0.25">
      <c r="A16" s="14" t="s">
        <v>66</v>
      </c>
      <c r="B16" s="14" t="s">
        <v>18</v>
      </c>
      <c r="C16" s="15">
        <v>1.52</v>
      </c>
      <c r="D16" s="14">
        <v>2.2999999999999998</v>
      </c>
      <c r="E16" s="30">
        <f>ROUND(C16*D16,2)</f>
        <v>3.5</v>
      </c>
      <c r="F16" s="16">
        <v>0</v>
      </c>
      <c r="G16" s="30">
        <f>ROUND(E16*F16,2)</f>
        <v>0</v>
      </c>
      <c r="H16" s="30">
        <f>ROUND(E16-G16,2)</f>
        <v>3.5</v>
      </c>
    </row>
    <row r="17" spans="1:8" x14ac:dyDescent="0.25">
      <c r="A17" s="14" t="s">
        <v>67</v>
      </c>
      <c r="B17" s="14" t="s">
        <v>26</v>
      </c>
      <c r="C17" s="15">
        <v>3.56</v>
      </c>
      <c r="D17" s="14">
        <v>2.3125</v>
      </c>
      <c r="E17" s="30">
        <f>ROUND(C17*D17,2)</f>
        <v>8.23</v>
      </c>
      <c r="F17" s="16">
        <v>0</v>
      </c>
      <c r="G17" s="30">
        <f>ROUND(E17*F17,2)</f>
        <v>0</v>
      </c>
      <c r="H17" s="30">
        <f>ROUND(E17-G17,2)</f>
        <v>8.23</v>
      </c>
    </row>
    <row r="18" spans="1:8" x14ac:dyDescent="0.25">
      <c r="A18" s="14" t="s">
        <v>68</v>
      </c>
      <c r="B18" s="14" t="s">
        <v>26</v>
      </c>
      <c r="C18" s="15">
        <v>12.5</v>
      </c>
      <c r="D18" s="14">
        <v>0.5</v>
      </c>
      <c r="E18" s="30">
        <f>ROUND(C18*D18,2)</f>
        <v>6.25</v>
      </c>
      <c r="F18" s="16">
        <v>0</v>
      </c>
      <c r="G18" s="30">
        <f>ROUND(E18*F18,2)</f>
        <v>0</v>
      </c>
      <c r="H18" s="30">
        <f>ROUND(E18-G18,2)</f>
        <v>6.25</v>
      </c>
    </row>
    <row r="19" spans="1:8" x14ac:dyDescent="0.25">
      <c r="A19" s="13" t="s">
        <v>69</v>
      </c>
      <c r="C19" s="30"/>
      <c r="E19" s="30"/>
    </row>
    <row r="20" spans="1:8" x14ac:dyDescent="0.25">
      <c r="A20" s="14" t="s">
        <v>70</v>
      </c>
      <c r="B20" s="14" t="s">
        <v>29</v>
      </c>
      <c r="C20" s="15">
        <v>0.11</v>
      </c>
      <c r="D20" s="14">
        <f>D7</f>
        <v>1200</v>
      </c>
      <c r="E20" s="30">
        <f>ROUND(C20*D20,2)</f>
        <v>132</v>
      </c>
      <c r="F20" s="16">
        <v>0</v>
      </c>
      <c r="G20" s="30">
        <f>ROUND(E20*F20,2)</f>
        <v>0</v>
      </c>
      <c r="H20" s="30">
        <f>ROUND(E20-G20,2)</f>
        <v>132</v>
      </c>
    </row>
    <row r="21" spans="1:8" x14ac:dyDescent="0.25">
      <c r="A21" s="13" t="s">
        <v>20</v>
      </c>
      <c r="C21" s="30"/>
      <c r="E21" s="30"/>
    </row>
    <row r="22" spans="1:8" x14ac:dyDescent="0.25">
      <c r="A22" s="14" t="s">
        <v>22</v>
      </c>
      <c r="B22" s="14" t="s">
        <v>21</v>
      </c>
      <c r="C22" s="15">
        <v>46.6</v>
      </c>
      <c r="D22" s="14">
        <v>1.5</v>
      </c>
      <c r="E22" s="30">
        <f>ROUND(C22*D22,2)</f>
        <v>69.900000000000006</v>
      </c>
      <c r="F22" s="16">
        <v>0</v>
      </c>
      <c r="G22" s="30">
        <f>ROUND(E22*F22,2)</f>
        <v>0</v>
      </c>
      <c r="H22" s="30">
        <f>ROUND(E22-G22,2)</f>
        <v>69.900000000000006</v>
      </c>
    </row>
    <row r="23" spans="1:8" x14ac:dyDescent="0.25">
      <c r="A23" s="14" t="s">
        <v>103</v>
      </c>
      <c r="B23" s="14" t="s">
        <v>19</v>
      </c>
      <c r="C23" s="15">
        <v>4.3</v>
      </c>
      <c r="D23" s="14">
        <v>32.549799999999998</v>
      </c>
      <c r="E23" s="30">
        <f>ROUND(C23*D23,2)</f>
        <v>139.96</v>
      </c>
      <c r="F23" s="16">
        <v>0</v>
      </c>
      <c r="G23" s="30">
        <f>ROUND(E23*F23,2)</f>
        <v>0</v>
      </c>
      <c r="H23" s="30">
        <f>ROUND(E23-G23,2)</f>
        <v>139.96</v>
      </c>
    </row>
    <row r="24" spans="1:8" x14ac:dyDescent="0.25">
      <c r="A24" s="13" t="s">
        <v>23</v>
      </c>
      <c r="C24" s="30"/>
      <c r="E24" s="30"/>
    </row>
    <row r="25" spans="1:8" x14ac:dyDescent="0.25">
      <c r="A25" s="14" t="s">
        <v>71</v>
      </c>
      <c r="B25" s="14" t="s">
        <v>48</v>
      </c>
      <c r="C25" s="15">
        <v>20</v>
      </c>
      <c r="D25" s="14">
        <v>0.67</v>
      </c>
      <c r="E25" s="30">
        <f>ROUND(C25*D25,2)</f>
        <v>13.4</v>
      </c>
      <c r="F25" s="16">
        <v>0</v>
      </c>
      <c r="G25" s="30">
        <f>ROUND(E25*F25,2)</f>
        <v>0</v>
      </c>
      <c r="H25" s="30">
        <f>ROUND(E25-G25,2)</f>
        <v>13.4</v>
      </c>
    </row>
    <row r="26" spans="1:8" x14ac:dyDescent="0.25">
      <c r="A26" s="13" t="s">
        <v>24</v>
      </c>
      <c r="C26" s="30"/>
      <c r="E26" s="30"/>
    </row>
    <row r="27" spans="1:8" x14ac:dyDescent="0.25">
      <c r="A27" s="14" t="s">
        <v>59</v>
      </c>
      <c r="B27" s="14" t="s">
        <v>26</v>
      </c>
      <c r="C27" s="15">
        <v>14.3</v>
      </c>
      <c r="D27" s="14">
        <v>0.5</v>
      </c>
      <c r="E27" s="30">
        <f t="shared" ref="E27:E33" si="0">ROUND(C27*D27,2)</f>
        <v>7.15</v>
      </c>
      <c r="F27" s="16">
        <v>0</v>
      </c>
      <c r="G27" s="30">
        <f t="shared" ref="G27:G33" si="1">ROUND(E27*F27,2)</f>
        <v>0</v>
      </c>
      <c r="H27" s="30">
        <f t="shared" ref="H27:H33" si="2">ROUND(E27-G27,2)</f>
        <v>7.15</v>
      </c>
    </row>
    <row r="28" spans="1:8" x14ac:dyDescent="0.25">
      <c r="A28" s="14" t="s">
        <v>25</v>
      </c>
      <c r="B28" s="14" t="s">
        <v>18</v>
      </c>
      <c r="C28" s="15">
        <v>0.34</v>
      </c>
      <c r="D28" s="14">
        <v>96</v>
      </c>
      <c r="E28" s="30">
        <f t="shared" si="0"/>
        <v>32.64</v>
      </c>
      <c r="F28" s="16">
        <v>0</v>
      </c>
      <c r="G28" s="30">
        <f t="shared" si="1"/>
        <v>0</v>
      </c>
      <c r="H28" s="30">
        <f t="shared" si="2"/>
        <v>32.64</v>
      </c>
    </row>
    <row r="29" spans="1:8" x14ac:dyDescent="0.25">
      <c r="A29" s="14" t="s">
        <v>104</v>
      </c>
      <c r="B29" s="14" t="s">
        <v>26</v>
      </c>
      <c r="C29" s="15">
        <v>13.86</v>
      </c>
      <c r="D29" s="14">
        <v>1</v>
      </c>
      <c r="E29" s="30">
        <f t="shared" si="0"/>
        <v>13.86</v>
      </c>
      <c r="F29" s="16">
        <v>0</v>
      </c>
      <c r="G29" s="30">
        <f t="shared" si="1"/>
        <v>0</v>
      </c>
      <c r="H29" s="30">
        <f t="shared" si="2"/>
        <v>13.86</v>
      </c>
    </row>
    <row r="30" spans="1:8" x14ac:dyDescent="0.25">
      <c r="A30" s="14" t="s">
        <v>105</v>
      </c>
      <c r="B30" s="14" t="s">
        <v>18</v>
      </c>
      <c r="C30" s="15">
        <v>0.37</v>
      </c>
      <c r="D30" s="14">
        <v>48</v>
      </c>
      <c r="E30" s="30">
        <f t="shared" si="0"/>
        <v>17.760000000000002</v>
      </c>
      <c r="F30" s="16">
        <v>0</v>
      </c>
      <c r="G30" s="30">
        <f t="shared" si="1"/>
        <v>0</v>
      </c>
      <c r="H30" s="30">
        <f t="shared" si="2"/>
        <v>17.760000000000002</v>
      </c>
    </row>
    <row r="31" spans="1:8" x14ac:dyDescent="0.25">
      <c r="A31" s="14" t="s">
        <v>106</v>
      </c>
      <c r="B31" s="14" t="s">
        <v>26</v>
      </c>
      <c r="C31" s="15">
        <v>6.37</v>
      </c>
      <c r="D31" s="14">
        <v>2</v>
      </c>
      <c r="E31" s="30">
        <f t="shared" si="0"/>
        <v>12.74</v>
      </c>
      <c r="F31" s="16">
        <v>0</v>
      </c>
      <c r="G31" s="30">
        <f t="shared" si="1"/>
        <v>0</v>
      </c>
      <c r="H31" s="30">
        <f t="shared" si="2"/>
        <v>12.74</v>
      </c>
    </row>
    <row r="32" spans="1:8" x14ac:dyDescent="0.25">
      <c r="A32" s="14" t="s">
        <v>398</v>
      </c>
      <c r="B32" s="14" t="s">
        <v>18</v>
      </c>
      <c r="C32" s="15">
        <v>0.83</v>
      </c>
      <c r="D32" s="14">
        <v>25.6</v>
      </c>
      <c r="E32" s="30">
        <f t="shared" si="0"/>
        <v>21.25</v>
      </c>
      <c r="F32" s="16">
        <v>0</v>
      </c>
      <c r="G32" s="30">
        <f t="shared" si="1"/>
        <v>0</v>
      </c>
      <c r="H32" s="30">
        <f t="shared" si="2"/>
        <v>21.25</v>
      </c>
    </row>
    <row r="33" spans="1:8" x14ac:dyDescent="0.25">
      <c r="A33" s="14" t="s">
        <v>74</v>
      </c>
      <c r="B33" s="14" t="s">
        <v>26</v>
      </c>
      <c r="C33" s="15">
        <v>11.45</v>
      </c>
      <c r="D33" s="14">
        <v>2</v>
      </c>
      <c r="E33" s="30">
        <f t="shared" si="0"/>
        <v>22.9</v>
      </c>
      <c r="F33" s="16">
        <v>0</v>
      </c>
      <c r="G33" s="30">
        <f t="shared" si="1"/>
        <v>0</v>
      </c>
      <c r="H33" s="30">
        <f t="shared" si="2"/>
        <v>22.9</v>
      </c>
    </row>
    <row r="34" spans="1:8" x14ac:dyDescent="0.25">
      <c r="A34" s="13" t="s">
        <v>27</v>
      </c>
      <c r="C34" s="30"/>
      <c r="E34" s="30"/>
    </row>
    <row r="35" spans="1:8" x14ac:dyDescent="0.25">
      <c r="A35" s="14" t="s">
        <v>78</v>
      </c>
      <c r="B35" s="14" t="s">
        <v>29</v>
      </c>
      <c r="C35" s="15">
        <v>9.3000000000000007</v>
      </c>
      <c r="D35" s="14">
        <v>2</v>
      </c>
      <c r="E35" s="30">
        <f t="shared" ref="E35:E43" si="3">ROUND(C35*D35,2)</f>
        <v>18.600000000000001</v>
      </c>
      <c r="F35" s="16">
        <v>0</v>
      </c>
      <c r="G35" s="30">
        <f t="shared" ref="G35:G43" si="4">ROUND(E35*F35,2)</f>
        <v>0</v>
      </c>
      <c r="H35" s="30">
        <f t="shared" ref="H35:H43" si="5">ROUND(E35-G35,2)</f>
        <v>18.600000000000001</v>
      </c>
    </row>
    <row r="36" spans="1:8" x14ac:dyDescent="0.25">
      <c r="A36" s="14" t="s">
        <v>107</v>
      </c>
      <c r="B36" s="14" t="s">
        <v>18</v>
      </c>
      <c r="C36" s="15">
        <v>1.43</v>
      </c>
      <c r="D36" s="14">
        <v>5.2</v>
      </c>
      <c r="E36" s="30">
        <f t="shared" si="3"/>
        <v>7.44</v>
      </c>
      <c r="F36" s="16">
        <v>0</v>
      </c>
      <c r="G36" s="30">
        <f t="shared" si="4"/>
        <v>0</v>
      </c>
      <c r="H36" s="30">
        <f t="shared" si="5"/>
        <v>7.44</v>
      </c>
    </row>
    <row r="37" spans="1:8" x14ac:dyDescent="0.25">
      <c r="A37" s="14" t="s">
        <v>79</v>
      </c>
      <c r="B37" s="14" t="s">
        <v>18</v>
      </c>
      <c r="C37" s="15">
        <v>5.95</v>
      </c>
      <c r="D37" s="14">
        <v>1.34</v>
      </c>
      <c r="E37" s="30">
        <f t="shared" si="3"/>
        <v>7.97</v>
      </c>
      <c r="F37" s="16">
        <v>0</v>
      </c>
      <c r="G37" s="30">
        <f t="shared" si="4"/>
        <v>0</v>
      </c>
      <c r="H37" s="30">
        <f t="shared" si="5"/>
        <v>7.97</v>
      </c>
    </row>
    <row r="38" spans="1:8" x14ac:dyDescent="0.25">
      <c r="A38" s="14" t="s">
        <v>108</v>
      </c>
      <c r="B38" s="14" t="s">
        <v>18</v>
      </c>
      <c r="C38" s="15">
        <v>2.23</v>
      </c>
      <c r="D38" s="14">
        <v>6</v>
      </c>
      <c r="E38" s="30">
        <f t="shared" si="3"/>
        <v>13.38</v>
      </c>
      <c r="F38" s="16">
        <v>0</v>
      </c>
      <c r="G38" s="30">
        <f t="shared" si="4"/>
        <v>0</v>
      </c>
      <c r="H38" s="30">
        <f t="shared" si="5"/>
        <v>13.38</v>
      </c>
    </row>
    <row r="39" spans="1:8" x14ac:dyDescent="0.25">
      <c r="A39" s="14" t="s">
        <v>109</v>
      </c>
      <c r="B39" s="14" t="s">
        <v>18</v>
      </c>
      <c r="C39" s="15">
        <v>1.06</v>
      </c>
      <c r="D39" s="14">
        <v>2</v>
      </c>
      <c r="E39" s="30">
        <f t="shared" si="3"/>
        <v>2.12</v>
      </c>
      <c r="F39" s="16">
        <v>0</v>
      </c>
      <c r="G39" s="30">
        <f t="shared" si="4"/>
        <v>0</v>
      </c>
      <c r="H39" s="30">
        <f t="shared" si="5"/>
        <v>2.12</v>
      </c>
    </row>
    <row r="40" spans="1:8" x14ac:dyDescent="0.25">
      <c r="A40" s="14" t="s">
        <v>110</v>
      </c>
      <c r="B40" s="14" t="s">
        <v>18</v>
      </c>
      <c r="C40" s="15">
        <v>1.1299999999999999</v>
      </c>
      <c r="D40" s="14">
        <v>12.8</v>
      </c>
      <c r="E40" s="30">
        <f t="shared" si="3"/>
        <v>14.46</v>
      </c>
      <c r="F40" s="16">
        <v>0</v>
      </c>
      <c r="G40" s="30">
        <f t="shared" si="4"/>
        <v>0</v>
      </c>
      <c r="H40" s="30">
        <f t="shared" si="5"/>
        <v>14.46</v>
      </c>
    </row>
    <row r="41" spans="1:8" x14ac:dyDescent="0.25">
      <c r="A41" s="14" t="s">
        <v>111</v>
      </c>
      <c r="B41" s="14" t="s">
        <v>18</v>
      </c>
      <c r="C41" s="15">
        <v>2.08</v>
      </c>
      <c r="D41" s="14">
        <v>1</v>
      </c>
      <c r="E41" s="30">
        <f t="shared" si="3"/>
        <v>2.08</v>
      </c>
      <c r="F41" s="16">
        <v>0</v>
      </c>
      <c r="G41" s="30">
        <f t="shared" si="4"/>
        <v>0</v>
      </c>
      <c r="H41" s="30">
        <f t="shared" si="5"/>
        <v>2.08</v>
      </c>
    </row>
    <row r="42" spans="1:8" x14ac:dyDescent="0.25">
      <c r="A42" s="14" t="s">
        <v>112</v>
      </c>
      <c r="B42" s="14" t="s">
        <v>48</v>
      </c>
      <c r="C42" s="15">
        <v>15</v>
      </c>
      <c r="D42" s="14">
        <v>1</v>
      </c>
      <c r="E42" s="30">
        <f t="shared" si="3"/>
        <v>15</v>
      </c>
      <c r="F42" s="16">
        <v>0</v>
      </c>
      <c r="G42" s="30">
        <f t="shared" si="4"/>
        <v>0</v>
      </c>
      <c r="H42" s="30">
        <f t="shared" si="5"/>
        <v>15</v>
      </c>
    </row>
    <row r="43" spans="1:8" x14ac:dyDescent="0.25">
      <c r="A43" s="14" t="s">
        <v>113</v>
      </c>
      <c r="B43" s="14" t="s">
        <v>18</v>
      </c>
      <c r="C43" s="15">
        <v>8.82</v>
      </c>
      <c r="D43" s="14">
        <v>1.5</v>
      </c>
      <c r="E43" s="30">
        <f t="shared" si="3"/>
        <v>13.23</v>
      </c>
      <c r="F43" s="16">
        <v>0</v>
      </c>
      <c r="G43" s="30">
        <f t="shared" si="4"/>
        <v>0</v>
      </c>
      <c r="H43" s="30">
        <f t="shared" si="5"/>
        <v>13.23</v>
      </c>
    </row>
    <row r="44" spans="1:8" x14ac:dyDescent="0.25">
      <c r="A44" s="13" t="s">
        <v>33</v>
      </c>
      <c r="C44" s="30"/>
      <c r="E44" s="30"/>
    </row>
    <row r="45" spans="1:8" x14ac:dyDescent="0.25">
      <c r="A45" s="14" t="s">
        <v>399</v>
      </c>
      <c r="B45" s="14" t="s">
        <v>60</v>
      </c>
      <c r="C45" s="15">
        <v>2.35</v>
      </c>
      <c r="D45" s="14">
        <v>30</v>
      </c>
      <c r="E45" s="30">
        <f>ROUND(C45*D45,2)</f>
        <v>70.5</v>
      </c>
      <c r="F45" s="16">
        <v>0</v>
      </c>
      <c r="G45" s="30">
        <f>ROUND(E45*F45,2)</f>
        <v>0</v>
      </c>
      <c r="H45" s="30">
        <f>ROUND(E45-G45,2)</f>
        <v>70.5</v>
      </c>
    </row>
    <row r="46" spans="1:8" x14ac:dyDescent="0.25">
      <c r="A46" s="13" t="s">
        <v>85</v>
      </c>
      <c r="C46" s="30"/>
      <c r="E46" s="30"/>
    </row>
    <row r="47" spans="1:8" x14ac:dyDescent="0.25">
      <c r="A47" s="14" t="s">
        <v>86</v>
      </c>
      <c r="B47" s="14" t="s">
        <v>18</v>
      </c>
      <c r="C47" s="15">
        <v>0.22</v>
      </c>
      <c r="D47" s="14">
        <v>42.72</v>
      </c>
      <c r="E47" s="30">
        <f>ROUND(C47*D47,2)</f>
        <v>9.4</v>
      </c>
      <c r="F47" s="16">
        <v>0</v>
      </c>
      <c r="G47" s="30">
        <f>ROUND(E47*F47,2)</f>
        <v>0</v>
      </c>
      <c r="H47" s="30">
        <f>ROUND(E47-G47,2)</f>
        <v>9.4</v>
      </c>
    </row>
    <row r="48" spans="1:8" x14ac:dyDescent="0.25">
      <c r="A48" s="13" t="s">
        <v>114</v>
      </c>
      <c r="C48" s="30"/>
      <c r="E48" s="30"/>
    </row>
    <row r="49" spans="1:8" x14ac:dyDescent="0.25">
      <c r="A49" s="14" t="s">
        <v>115</v>
      </c>
      <c r="B49" s="14" t="s">
        <v>26</v>
      </c>
      <c r="C49" s="15">
        <v>3.3</v>
      </c>
      <c r="D49" s="14">
        <v>0.4</v>
      </c>
      <c r="E49" s="30">
        <f>ROUND(C49*D49,2)</f>
        <v>1.32</v>
      </c>
      <c r="F49" s="16">
        <v>0</v>
      </c>
      <c r="G49" s="30">
        <f>ROUND(E49*F49,2)</f>
        <v>0</v>
      </c>
      <c r="H49" s="30">
        <f>ROUND(E49-G49,2)</f>
        <v>1.32</v>
      </c>
    </row>
    <row r="50" spans="1:8" x14ac:dyDescent="0.25">
      <c r="A50" s="13" t="s">
        <v>61</v>
      </c>
      <c r="C50" s="30"/>
      <c r="E50" s="30"/>
    </row>
    <row r="51" spans="1:8" x14ac:dyDescent="0.25">
      <c r="A51" s="14" t="s">
        <v>62</v>
      </c>
      <c r="B51" s="14" t="s">
        <v>48</v>
      </c>
      <c r="C51" s="15">
        <v>7.5</v>
      </c>
      <c r="D51" s="14">
        <v>1</v>
      </c>
      <c r="E51" s="30">
        <f>ROUND(C51*D51,2)</f>
        <v>7.5</v>
      </c>
      <c r="F51" s="16">
        <v>0</v>
      </c>
      <c r="G51" s="30">
        <f>ROUND(E51*F51,2)</f>
        <v>0</v>
      </c>
      <c r="H51" s="30">
        <f>ROUND(E51-G51,2)</f>
        <v>7.5</v>
      </c>
    </row>
    <row r="52" spans="1:8" x14ac:dyDescent="0.25">
      <c r="A52" s="13" t="s">
        <v>87</v>
      </c>
      <c r="C52" s="30"/>
      <c r="E52" s="30"/>
    </row>
    <row r="53" spans="1:8" x14ac:dyDescent="0.25">
      <c r="A53" s="14" t="s">
        <v>88</v>
      </c>
      <c r="B53" s="14" t="s">
        <v>48</v>
      </c>
      <c r="C53" s="15">
        <v>1</v>
      </c>
      <c r="D53" s="14">
        <v>1</v>
      </c>
      <c r="E53" s="30">
        <f>ROUND(C53*D53,2)</f>
        <v>1</v>
      </c>
      <c r="F53" s="16">
        <v>0</v>
      </c>
      <c r="G53" s="30">
        <f>ROUND(E53*F53,2)</f>
        <v>0</v>
      </c>
      <c r="H53" s="30">
        <f>ROUND(E53-G53,2)</f>
        <v>1</v>
      </c>
    </row>
    <row r="54" spans="1:8" x14ac:dyDescent="0.25">
      <c r="A54" s="13" t="s">
        <v>34</v>
      </c>
      <c r="C54" s="30"/>
      <c r="E54" s="30"/>
    </row>
    <row r="55" spans="1:8" x14ac:dyDescent="0.25">
      <c r="A55" s="14" t="s">
        <v>35</v>
      </c>
      <c r="B55" s="14" t="s">
        <v>36</v>
      </c>
      <c r="C55" s="15">
        <v>58</v>
      </c>
      <c r="D55" s="14">
        <v>0.66600000000000004</v>
      </c>
      <c r="E55" s="30">
        <f>ROUND(C55*D55,2)</f>
        <v>38.630000000000003</v>
      </c>
      <c r="F55" s="16">
        <v>0</v>
      </c>
      <c r="G55" s="30">
        <f>ROUND(E55*F55,2)</f>
        <v>0</v>
      </c>
      <c r="H55" s="30">
        <f>ROUND(E55-G55,2)</f>
        <v>38.630000000000003</v>
      </c>
    </row>
    <row r="56" spans="1:8" x14ac:dyDescent="0.25">
      <c r="A56" s="13" t="s">
        <v>116</v>
      </c>
      <c r="C56" s="30"/>
      <c r="E56" s="30"/>
    </row>
    <row r="57" spans="1:8" x14ac:dyDescent="0.25">
      <c r="A57" s="14" t="s">
        <v>117</v>
      </c>
      <c r="B57" s="14" t="s">
        <v>48</v>
      </c>
      <c r="C57" s="15">
        <v>8</v>
      </c>
      <c r="D57" s="14">
        <v>1</v>
      </c>
      <c r="E57" s="30">
        <f>ROUND(C57*D57,2)</f>
        <v>8</v>
      </c>
      <c r="F57" s="16">
        <v>0</v>
      </c>
      <c r="G57" s="30">
        <f>ROUND(E57*F57,2)</f>
        <v>0</v>
      </c>
      <c r="H57" s="30">
        <f>ROUND(E57-G57,2)</f>
        <v>8</v>
      </c>
    </row>
    <row r="58" spans="1:8" x14ac:dyDescent="0.25">
      <c r="A58" s="13" t="s">
        <v>118</v>
      </c>
      <c r="C58" s="30"/>
      <c r="E58" s="30"/>
    </row>
    <row r="59" spans="1:8" x14ac:dyDescent="0.25">
      <c r="A59" s="14" t="s">
        <v>119</v>
      </c>
      <c r="B59" s="14" t="s">
        <v>48</v>
      </c>
      <c r="C59" s="15">
        <v>10</v>
      </c>
      <c r="D59" s="14">
        <v>0.33300000000000002</v>
      </c>
      <c r="E59" s="30">
        <f>ROUND(C59*D59,2)</f>
        <v>3.33</v>
      </c>
      <c r="F59" s="16">
        <v>0</v>
      </c>
      <c r="G59" s="30">
        <f>ROUND(E59*F59,2)</f>
        <v>0</v>
      </c>
      <c r="H59" s="30">
        <f>ROUND(E59-G59,2)</f>
        <v>3.33</v>
      </c>
    </row>
    <row r="60" spans="1:8" x14ac:dyDescent="0.25">
      <c r="A60" s="13" t="s">
        <v>37</v>
      </c>
      <c r="C60" s="30"/>
      <c r="E60" s="30"/>
    </row>
    <row r="61" spans="1:8" x14ac:dyDescent="0.25">
      <c r="A61" s="14" t="s">
        <v>38</v>
      </c>
      <c r="B61" s="14" t="s">
        <v>39</v>
      </c>
      <c r="C61" s="15">
        <v>16.54</v>
      </c>
      <c r="D61" s="14">
        <v>0.81599999999999995</v>
      </c>
      <c r="E61" s="30">
        <f>ROUND(C61*D61,2)</f>
        <v>13.5</v>
      </c>
      <c r="F61" s="16">
        <v>0</v>
      </c>
      <c r="G61" s="30">
        <f>ROUND(E61*F61,2)</f>
        <v>0</v>
      </c>
      <c r="H61" s="30">
        <f>ROUND(E61-G61,2)</f>
        <v>13.5</v>
      </c>
    </row>
    <row r="62" spans="1:8" x14ac:dyDescent="0.25">
      <c r="A62" s="14" t="s">
        <v>91</v>
      </c>
      <c r="B62" s="14" t="s">
        <v>39</v>
      </c>
      <c r="C62" s="15">
        <v>16.54</v>
      </c>
      <c r="D62" s="14">
        <v>0.1958</v>
      </c>
      <c r="E62" s="30">
        <f>ROUND(C62*D62,2)</f>
        <v>3.24</v>
      </c>
      <c r="F62" s="16">
        <v>0</v>
      </c>
      <c r="G62" s="30">
        <f>ROUND(E62*F62,2)</f>
        <v>0</v>
      </c>
      <c r="H62" s="30">
        <f>ROUND(E62-G62,2)</f>
        <v>3.24</v>
      </c>
    </row>
    <row r="63" spans="1:8" x14ac:dyDescent="0.25">
      <c r="A63" s="13" t="s">
        <v>43</v>
      </c>
      <c r="C63" s="30"/>
      <c r="E63" s="30"/>
    </row>
    <row r="64" spans="1:8" x14ac:dyDescent="0.25">
      <c r="A64" s="14" t="s">
        <v>42</v>
      </c>
      <c r="B64" s="14" t="s">
        <v>39</v>
      </c>
      <c r="C64" s="15">
        <v>9.06</v>
      </c>
      <c r="D64" s="14">
        <v>0.31819999999999998</v>
      </c>
      <c r="E64" s="30">
        <f>ROUND(C64*D64,2)</f>
        <v>2.88</v>
      </c>
      <c r="F64" s="16">
        <v>0</v>
      </c>
      <c r="G64" s="30">
        <f>ROUND(E64*F64,2)</f>
        <v>0</v>
      </c>
      <c r="H64" s="30">
        <f>ROUND(E64-G64,2)</f>
        <v>2.88</v>
      </c>
    </row>
    <row r="65" spans="1:8" x14ac:dyDescent="0.25">
      <c r="A65" s="14" t="s">
        <v>91</v>
      </c>
      <c r="B65" s="14" t="s">
        <v>39</v>
      </c>
      <c r="C65" s="15">
        <v>9.06</v>
      </c>
      <c r="D65" s="14">
        <v>0.18410000000000001</v>
      </c>
      <c r="E65" s="30">
        <f>ROUND(C65*D65,2)</f>
        <v>1.67</v>
      </c>
      <c r="F65" s="16">
        <v>0</v>
      </c>
      <c r="G65" s="30">
        <f>ROUND(E65*F65,2)</f>
        <v>0</v>
      </c>
      <c r="H65" s="30">
        <f>ROUND(E65-G65,2)</f>
        <v>1.67</v>
      </c>
    </row>
    <row r="66" spans="1:8" x14ac:dyDescent="0.25">
      <c r="A66" s="14" t="s">
        <v>44</v>
      </c>
      <c r="B66" s="14" t="s">
        <v>39</v>
      </c>
      <c r="C66" s="15">
        <v>16.55</v>
      </c>
      <c r="D66" s="14">
        <v>0.80940000000000001</v>
      </c>
      <c r="E66" s="30">
        <f>ROUND(C66*D66,2)</f>
        <v>13.4</v>
      </c>
      <c r="F66" s="16">
        <v>0</v>
      </c>
      <c r="G66" s="30">
        <f>ROUND(E66*F66,2)</f>
        <v>0</v>
      </c>
      <c r="H66" s="30">
        <f>ROUND(E66-G66,2)</f>
        <v>13.4</v>
      </c>
    </row>
    <row r="67" spans="1:8" x14ac:dyDescent="0.25">
      <c r="A67" s="13" t="s">
        <v>45</v>
      </c>
      <c r="C67" s="30"/>
      <c r="E67" s="30"/>
    </row>
    <row r="68" spans="1:8" x14ac:dyDescent="0.25">
      <c r="A68" s="14" t="s">
        <v>38</v>
      </c>
      <c r="B68" s="14" t="s">
        <v>19</v>
      </c>
      <c r="C68" s="15">
        <v>4.4800000000000004</v>
      </c>
      <c r="D68" s="14">
        <v>12.6004</v>
      </c>
      <c r="E68" s="30">
        <f>ROUND(C68*D68,2)</f>
        <v>56.45</v>
      </c>
      <c r="F68" s="16">
        <v>0</v>
      </c>
      <c r="G68" s="30">
        <f>ROUND(E68*F68,2)</f>
        <v>0</v>
      </c>
      <c r="H68" s="30">
        <f>ROUND(E68-G68,2)</f>
        <v>56.45</v>
      </c>
    </row>
    <row r="69" spans="1:8" x14ac:dyDescent="0.25">
      <c r="A69" s="14" t="s">
        <v>91</v>
      </c>
      <c r="B69" s="14" t="s">
        <v>19</v>
      </c>
      <c r="C69" s="15">
        <v>4.4800000000000004</v>
      </c>
      <c r="D69" s="14">
        <v>3.4036</v>
      </c>
      <c r="E69" s="30">
        <f>ROUND(C69*D69,2)</f>
        <v>15.25</v>
      </c>
      <c r="F69" s="16">
        <v>0</v>
      </c>
      <c r="G69" s="30">
        <f>ROUND(E69*F69,2)</f>
        <v>0</v>
      </c>
      <c r="H69" s="30">
        <f>ROUND(E69-G69,2)</f>
        <v>15.25</v>
      </c>
    </row>
    <row r="70" spans="1:8" x14ac:dyDescent="0.25">
      <c r="A70" s="13" t="s">
        <v>47</v>
      </c>
      <c r="C70" s="30"/>
      <c r="E70" s="30"/>
    </row>
    <row r="71" spans="1:8" x14ac:dyDescent="0.25">
      <c r="A71" s="14" t="s">
        <v>42</v>
      </c>
      <c r="B71" s="14" t="s">
        <v>48</v>
      </c>
      <c r="C71" s="15">
        <v>13.75</v>
      </c>
      <c r="D71" s="14">
        <v>1</v>
      </c>
      <c r="E71" s="30">
        <f>ROUND(C71*D71,2)</f>
        <v>13.75</v>
      </c>
      <c r="F71" s="16">
        <v>0</v>
      </c>
      <c r="G71" s="30">
        <f>ROUND(E71*F71,2)</f>
        <v>0</v>
      </c>
      <c r="H71" s="30">
        <f t="shared" ref="H71:H76" si="6">ROUND(E71-G71,2)</f>
        <v>13.75</v>
      </c>
    </row>
    <row r="72" spans="1:8" x14ac:dyDescent="0.25">
      <c r="A72" s="14" t="s">
        <v>38</v>
      </c>
      <c r="B72" s="14" t="s">
        <v>48</v>
      </c>
      <c r="C72" s="15">
        <v>7.75</v>
      </c>
      <c r="D72" s="14">
        <v>1</v>
      </c>
      <c r="E72" s="30">
        <f>ROUND(C72*D72,2)</f>
        <v>7.75</v>
      </c>
      <c r="F72" s="16">
        <v>0</v>
      </c>
      <c r="G72" s="30">
        <f>ROUND(E72*F72,2)</f>
        <v>0</v>
      </c>
      <c r="H72" s="30">
        <f t="shared" si="6"/>
        <v>7.75</v>
      </c>
    </row>
    <row r="73" spans="1:8" x14ac:dyDescent="0.25">
      <c r="A73" s="14" t="s">
        <v>91</v>
      </c>
      <c r="B73" s="14" t="s">
        <v>48</v>
      </c>
      <c r="C73" s="15">
        <v>10.01</v>
      </c>
      <c r="D73" s="14">
        <v>1</v>
      </c>
      <c r="E73" s="30">
        <f>ROUND(C73*D73,2)</f>
        <v>10.01</v>
      </c>
      <c r="F73" s="16">
        <v>0</v>
      </c>
      <c r="G73" s="30">
        <f>ROUND(E73*F73,2)</f>
        <v>0</v>
      </c>
      <c r="H73" s="30">
        <f t="shared" si="6"/>
        <v>10.01</v>
      </c>
    </row>
    <row r="74" spans="1:8" x14ac:dyDescent="0.25">
      <c r="A74" s="9" t="s">
        <v>49</v>
      </c>
      <c r="B74" s="9" t="s">
        <v>48</v>
      </c>
      <c r="C74" s="10">
        <v>25.79</v>
      </c>
      <c r="D74" s="9">
        <v>1</v>
      </c>
      <c r="E74" s="28">
        <f>ROUND(C74*D74,2)</f>
        <v>25.79</v>
      </c>
      <c r="F74" s="11">
        <v>0</v>
      </c>
      <c r="G74" s="28">
        <f>ROUND(E74*F74,2)</f>
        <v>0</v>
      </c>
      <c r="H74" s="28">
        <f t="shared" si="6"/>
        <v>25.79</v>
      </c>
    </row>
    <row r="75" spans="1:8" x14ac:dyDescent="0.25">
      <c r="A75" s="7" t="s">
        <v>50</v>
      </c>
      <c r="C75" s="30"/>
      <c r="E75" s="30">
        <f>SUM(E13:E74)</f>
        <v>951.79000000000019</v>
      </c>
      <c r="G75" s="12">
        <f>SUM(G13:G74)</f>
        <v>0</v>
      </c>
      <c r="H75" s="12">
        <f t="shared" si="6"/>
        <v>951.79</v>
      </c>
    </row>
    <row r="76" spans="1:8" x14ac:dyDescent="0.25">
      <c r="A76" s="7" t="s">
        <v>51</v>
      </c>
      <c r="C76" s="30"/>
      <c r="E76" s="30">
        <f>+E9-E75</f>
        <v>114.40999999999985</v>
      </c>
      <c r="G76" s="12">
        <f>+G9-G75</f>
        <v>0</v>
      </c>
      <c r="H76" s="12">
        <f t="shared" si="6"/>
        <v>114.41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24.03</v>
      </c>
      <c r="D79" s="14">
        <v>1</v>
      </c>
      <c r="E79" s="30">
        <f>ROUND(C79*D79,2)</f>
        <v>24.03</v>
      </c>
      <c r="F79" s="16">
        <v>0</v>
      </c>
      <c r="G79" s="30">
        <f>ROUND(E79*F79,2)</f>
        <v>0</v>
      </c>
      <c r="H79" s="30">
        <f t="shared" ref="H79:H84" si="7">ROUND(E79-G79,2)</f>
        <v>24.03</v>
      </c>
    </row>
    <row r="80" spans="1:8" x14ac:dyDescent="0.25">
      <c r="A80" s="14" t="s">
        <v>38</v>
      </c>
      <c r="B80" s="14" t="s">
        <v>48</v>
      </c>
      <c r="C80" s="15">
        <v>54.8</v>
      </c>
      <c r="D80" s="14">
        <v>1</v>
      </c>
      <c r="E80" s="30">
        <f>ROUND(C80*D80,2)</f>
        <v>54.8</v>
      </c>
      <c r="F80" s="16">
        <v>0</v>
      </c>
      <c r="G80" s="30">
        <f>ROUND(E80*F80,2)</f>
        <v>0</v>
      </c>
      <c r="H80" s="30">
        <f t="shared" si="7"/>
        <v>54.8</v>
      </c>
    </row>
    <row r="81" spans="1:8" x14ac:dyDescent="0.25">
      <c r="A81" s="9" t="s">
        <v>91</v>
      </c>
      <c r="B81" s="9" t="s">
        <v>48</v>
      </c>
      <c r="C81" s="10">
        <v>45.2</v>
      </c>
      <c r="D81" s="9">
        <v>1</v>
      </c>
      <c r="E81" s="28">
        <f>ROUND(C81*D81,2)</f>
        <v>45.2</v>
      </c>
      <c r="F81" s="11">
        <v>0</v>
      </c>
      <c r="G81" s="28">
        <f>ROUND(E81*F81,2)</f>
        <v>0</v>
      </c>
      <c r="H81" s="28">
        <f t="shared" si="7"/>
        <v>45.2</v>
      </c>
    </row>
    <row r="82" spans="1:8" x14ac:dyDescent="0.25">
      <c r="A82" s="7" t="s">
        <v>53</v>
      </c>
      <c r="C82" s="30"/>
      <c r="E82" s="30">
        <f>SUM(E79:E81)</f>
        <v>124.03</v>
      </c>
      <c r="G82" s="12">
        <f>SUM(G79:G81)</f>
        <v>0</v>
      </c>
      <c r="H82" s="12">
        <f t="shared" si="7"/>
        <v>124.03</v>
      </c>
    </row>
    <row r="83" spans="1:8" x14ac:dyDescent="0.25">
      <c r="A83" s="7" t="s">
        <v>54</v>
      </c>
      <c r="C83" s="30"/>
      <c r="E83" s="30">
        <f>+E75+E82</f>
        <v>1075.8200000000002</v>
      </c>
      <c r="G83" s="12">
        <f>+G75+G82</f>
        <v>0</v>
      </c>
      <c r="H83" s="12">
        <f t="shared" si="7"/>
        <v>1075.82</v>
      </c>
    </row>
    <row r="84" spans="1:8" x14ac:dyDescent="0.25">
      <c r="A84" s="7" t="s">
        <v>55</v>
      </c>
      <c r="C84" s="30"/>
      <c r="E84" s="30">
        <f>+E9-E83</f>
        <v>-9.6200000000001182</v>
      </c>
      <c r="G84" s="12">
        <f>+G9-G83</f>
        <v>0</v>
      </c>
      <c r="H84" s="12">
        <f t="shared" si="7"/>
        <v>-9.6199999999999992</v>
      </c>
    </row>
    <row r="85" spans="1:8" x14ac:dyDescent="0.25">
      <c r="A85" t="s">
        <v>120</v>
      </c>
      <c r="C85" s="30"/>
      <c r="E85" s="30"/>
    </row>
    <row r="86" spans="1:8" x14ac:dyDescent="0.25">
      <c r="A86" t="s">
        <v>427</v>
      </c>
      <c r="C86" s="30"/>
      <c r="E86" s="30"/>
    </row>
    <row r="87" spans="1:8" x14ac:dyDescent="0.25">
      <c r="C87" s="30"/>
      <c r="E87" s="30"/>
    </row>
    <row r="88" spans="1:8" x14ac:dyDescent="0.25">
      <c r="A88" s="7" t="s">
        <v>121</v>
      </c>
      <c r="C88" s="30"/>
      <c r="E88" s="30"/>
    </row>
    <row r="89" spans="1:8" x14ac:dyDescent="0.25">
      <c r="A89" s="7" t="s">
        <v>122</v>
      </c>
      <c r="C89" s="30"/>
      <c r="E89" s="30"/>
    </row>
    <row r="90" spans="1:8" x14ac:dyDescent="0.25">
      <c r="A90" s="7"/>
      <c r="C90" s="30"/>
      <c r="E90" s="30"/>
    </row>
    <row r="99" spans="1:19" x14ac:dyDescent="0.25">
      <c r="A99" s="7" t="s">
        <v>50</v>
      </c>
      <c r="E99" s="34">
        <f>VLOOKUP(A99,$A$1:$H$98,5,FALSE)</f>
        <v>951.79000000000019</v>
      </c>
    </row>
    <row r="100" spans="1:19" x14ac:dyDescent="0.25">
      <c r="A100" s="7" t="s">
        <v>295</v>
      </c>
      <c r="E100" s="34">
        <f>VLOOKUP(A100,$A$1:$H$98,5,FALSE)</f>
        <v>124.03</v>
      </c>
    </row>
    <row r="101" spans="1:19" x14ac:dyDescent="0.25">
      <c r="A101" s="7" t="s">
        <v>296</v>
      </c>
      <c r="E101" s="34">
        <f t="shared" ref="E101:E102" si="8">VLOOKUP(A101,$A$1:$H$98,5,FALSE)</f>
        <v>1075.8200000000002</v>
      </c>
    </row>
    <row r="102" spans="1:19" x14ac:dyDescent="0.25">
      <c r="A102" s="7" t="s">
        <v>55</v>
      </c>
      <c r="E102" s="34">
        <f t="shared" si="8"/>
        <v>-9.6200000000001182</v>
      </c>
    </row>
    <row r="103" spans="1:19" x14ac:dyDescent="0.25">
      <c r="A103" s="39" t="s">
        <v>257</v>
      </c>
    </row>
    <row r="104" spans="1:19" x14ac:dyDescent="0.25">
      <c r="A104" s="39" t="s">
        <v>257</v>
      </c>
      <c r="K104" s="39" t="s">
        <v>258</v>
      </c>
    </row>
    <row r="105" spans="1:19" x14ac:dyDescent="0.25">
      <c r="A105" s="34">
        <f>E102</f>
        <v>-9.6200000000001182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K105" s="34">
        <f>E102</f>
        <v>-9.6200000000001182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9" x14ac:dyDescent="0.25">
      <c r="A106">
        <f>A107-Calculator!$B$15</f>
        <v>205</v>
      </c>
      <c r="B106" s="12">
        <f t="dataTable" ref="B106:H112" dt2D="1" dtr="1" r1="D8" r2="D7"/>
        <v>-816.32</v>
      </c>
      <c r="C106" s="12">
        <v>-815.77</v>
      </c>
      <c r="D106" s="12">
        <v>-815.22</v>
      </c>
      <c r="E106" s="12">
        <v>-814.67000000000007</v>
      </c>
      <c r="F106" s="12">
        <v>-814.12</v>
      </c>
      <c r="G106" s="12">
        <v>-813.57</v>
      </c>
      <c r="H106" s="12">
        <v>-813.02</v>
      </c>
      <c r="I106" s="12">
        <v>5624.92</v>
      </c>
      <c r="K106">
        <f>K107-Calculator!$B$27</f>
        <v>45</v>
      </c>
      <c r="L106" s="12">
        <f t="dataTable" ref="L106:R112" dt2D="1" dtr="1" r1="D8" r2="D7" ca="1"/>
        <v>-917.11999999999989</v>
      </c>
      <c r="M106" s="12">
        <v>-916.56999999999982</v>
      </c>
      <c r="N106" s="12">
        <v>-916.01999999999987</v>
      </c>
      <c r="O106" s="12">
        <v>-915.46999999999991</v>
      </c>
      <c r="P106" s="12">
        <v>-914.91999999999985</v>
      </c>
      <c r="Q106" s="12">
        <v>-914.36999999999989</v>
      </c>
      <c r="R106" s="12">
        <v>-913.81999999999982</v>
      </c>
      <c r="S106" s="12"/>
    </row>
    <row r="107" spans="1:19" x14ac:dyDescent="0.25">
      <c r="A107">
        <f>A108-Calculator!$B$15</f>
        <v>210</v>
      </c>
      <c r="B107" s="12">
        <v>-813.17</v>
      </c>
      <c r="C107" s="12">
        <v>-812.61999999999989</v>
      </c>
      <c r="D107" s="12">
        <v>-812.06999999999994</v>
      </c>
      <c r="E107" s="12">
        <v>-811.52</v>
      </c>
      <c r="F107" s="12">
        <v>-810.96999999999991</v>
      </c>
      <c r="G107" s="12">
        <v>-810.42</v>
      </c>
      <c r="H107" s="12">
        <v>-809.86999999999989</v>
      </c>
      <c r="I107" s="12">
        <v>5640.7199999999993</v>
      </c>
      <c r="K107">
        <f>K108-Calculator!$B$27</f>
        <v>50</v>
      </c>
      <c r="L107" s="12">
        <v>-913.96999999999991</v>
      </c>
      <c r="M107" s="12">
        <v>-913.42</v>
      </c>
      <c r="N107" s="12">
        <v>-912.86999999999989</v>
      </c>
      <c r="O107" s="12">
        <v>-912.31999999999994</v>
      </c>
      <c r="P107" s="12">
        <v>-911.77</v>
      </c>
      <c r="Q107" s="12">
        <v>-911.21999999999991</v>
      </c>
      <c r="R107" s="12">
        <v>-910.67</v>
      </c>
      <c r="S107" s="12"/>
    </row>
    <row r="108" spans="1:19" x14ac:dyDescent="0.25">
      <c r="A108">
        <f>A109-Calculator!$B$15</f>
        <v>215</v>
      </c>
      <c r="B108" s="12">
        <v>-810.02</v>
      </c>
      <c r="C108" s="12">
        <v>-809.46999999999991</v>
      </c>
      <c r="D108" s="12">
        <v>-808.92</v>
      </c>
      <c r="E108" s="12">
        <v>-808.36999999999989</v>
      </c>
      <c r="F108" s="12">
        <v>-807.81999999999994</v>
      </c>
      <c r="G108" s="12">
        <v>-807.27</v>
      </c>
      <c r="H108" s="12">
        <v>-806.71999999999991</v>
      </c>
      <c r="I108" s="12">
        <v>5656.5199999999995</v>
      </c>
      <c r="K108">
        <f>K109-Calculator!$B$27</f>
        <v>55</v>
      </c>
      <c r="L108" s="12">
        <v>-910.81999999999994</v>
      </c>
      <c r="M108" s="12">
        <v>-910.26999999999987</v>
      </c>
      <c r="N108" s="12">
        <v>-909.71999999999991</v>
      </c>
      <c r="O108" s="12">
        <v>-909.16999999999985</v>
      </c>
      <c r="P108" s="12">
        <v>-908.61999999999989</v>
      </c>
      <c r="Q108" s="12">
        <v>-908.06999999999994</v>
      </c>
      <c r="R108" s="12">
        <v>-907.51999999999987</v>
      </c>
      <c r="S108" s="12"/>
    </row>
    <row r="109" spans="1:19" x14ac:dyDescent="0.25">
      <c r="A109">
        <f>Calculator!B10</f>
        <v>220</v>
      </c>
      <c r="B109" s="12">
        <v>-806.87</v>
      </c>
      <c r="C109" s="12">
        <v>-806.31999999999994</v>
      </c>
      <c r="D109" s="12">
        <v>-805.77</v>
      </c>
      <c r="E109" s="12">
        <v>-805.22</v>
      </c>
      <c r="F109" s="12">
        <v>-804.67</v>
      </c>
      <c r="G109" s="12">
        <v>-804.12</v>
      </c>
      <c r="H109" s="12">
        <v>-803.56999999999994</v>
      </c>
      <c r="I109" s="12">
        <v>5672.32</v>
      </c>
      <c r="K109">
        <f>Calculator!B22</f>
        <v>60</v>
      </c>
      <c r="L109" s="12">
        <v>-907.66999999999985</v>
      </c>
      <c r="M109" s="12">
        <v>-907.11999999999989</v>
      </c>
      <c r="N109" s="12">
        <v>-906.56999999999982</v>
      </c>
      <c r="O109" s="12">
        <v>-906.01999999999987</v>
      </c>
      <c r="P109" s="12">
        <v>-905.4699999999998</v>
      </c>
      <c r="Q109" s="12">
        <v>-904.91999999999985</v>
      </c>
      <c r="R109" s="12">
        <v>-904.36999999999989</v>
      </c>
      <c r="S109" s="12"/>
    </row>
    <row r="110" spans="1:19" x14ac:dyDescent="0.25">
      <c r="A110">
        <f>A109+Calculator!$B$15</f>
        <v>225</v>
      </c>
      <c r="B110" s="12">
        <v>-803.72</v>
      </c>
      <c r="C110" s="12">
        <v>-803.17000000000007</v>
      </c>
      <c r="D110" s="12">
        <v>-802.62000000000012</v>
      </c>
      <c r="E110" s="12">
        <v>-802.07</v>
      </c>
      <c r="F110" s="12">
        <v>-801.52</v>
      </c>
      <c r="G110" s="12">
        <v>-800.97</v>
      </c>
      <c r="H110" s="12">
        <v>-800.42000000000007</v>
      </c>
      <c r="I110" s="12">
        <v>5688.12</v>
      </c>
      <c r="K110">
        <f>K109+Calculator!$B$27</f>
        <v>65</v>
      </c>
      <c r="L110" s="12">
        <v>-904.51999999999987</v>
      </c>
      <c r="M110" s="12">
        <v>-903.96999999999991</v>
      </c>
      <c r="N110" s="12">
        <v>-903.42</v>
      </c>
      <c r="O110" s="12">
        <v>-902.86999999999989</v>
      </c>
      <c r="P110" s="12">
        <v>-902.31999999999994</v>
      </c>
      <c r="Q110" s="12">
        <v>-901.76999999999987</v>
      </c>
      <c r="R110" s="12">
        <v>-901.21999999999991</v>
      </c>
      <c r="S110" s="12"/>
    </row>
    <row r="111" spans="1:19" x14ac:dyDescent="0.25">
      <c r="A111">
        <f>A110+Calculator!$B$15</f>
        <v>230</v>
      </c>
      <c r="B111" s="12">
        <v>-800.57</v>
      </c>
      <c r="C111" s="12">
        <v>-800.02</v>
      </c>
      <c r="D111" s="12">
        <v>-799.47</v>
      </c>
      <c r="E111" s="12">
        <v>-798.92000000000007</v>
      </c>
      <c r="F111" s="12">
        <v>-798.37</v>
      </c>
      <c r="G111" s="12">
        <v>-797.82</v>
      </c>
      <c r="H111" s="12">
        <v>-797.27</v>
      </c>
      <c r="I111" s="12">
        <v>5703.92</v>
      </c>
      <c r="K111">
        <f>K110+Calculator!$B$27</f>
        <v>70</v>
      </c>
      <c r="L111" s="12">
        <v>-901.36999999999989</v>
      </c>
      <c r="M111" s="12">
        <v>-900.81999999999982</v>
      </c>
      <c r="N111" s="12">
        <v>-900.26999999999987</v>
      </c>
      <c r="O111" s="12">
        <v>-899.71999999999991</v>
      </c>
      <c r="P111" s="12">
        <v>-899.16999999999985</v>
      </c>
      <c r="Q111" s="12">
        <v>-898.61999999999989</v>
      </c>
      <c r="R111" s="12">
        <v>-898.06999999999982</v>
      </c>
      <c r="S111" s="12"/>
    </row>
    <row r="112" spans="1:19" x14ac:dyDescent="0.25">
      <c r="A112">
        <f>A111+Calculator!$B$15</f>
        <v>235</v>
      </c>
      <c r="B112" s="12">
        <v>-797.42</v>
      </c>
      <c r="C112" s="12">
        <v>-796.86999999999989</v>
      </c>
      <c r="D112" s="12">
        <v>-796.31999999999994</v>
      </c>
      <c r="E112" s="12">
        <v>-795.77</v>
      </c>
      <c r="F112" s="12">
        <v>-795.21999999999991</v>
      </c>
      <c r="G112" s="12">
        <v>-794.67</v>
      </c>
      <c r="H112" s="12">
        <v>-794.11999999999989</v>
      </c>
      <c r="I112" s="12">
        <v>5719.7199999999993</v>
      </c>
      <c r="K112">
        <f>K111+Calculator!$B$27</f>
        <v>75</v>
      </c>
      <c r="L112" s="12">
        <v>-898.21999999999991</v>
      </c>
      <c r="M112" s="12">
        <v>-897.67</v>
      </c>
      <c r="N112" s="12">
        <v>-897.11999999999989</v>
      </c>
      <c r="O112" s="12">
        <v>-896.56999999999994</v>
      </c>
      <c r="P112" s="12">
        <v>-896.02</v>
      </c>
      <c r="Q112" s="12">
        <v>-895.46999999999991</v>
      </c>
      <c r="R112" s="12">
        <v>-894.92</v>
      </c>
      <c r="S112" s="12"/>
    </row>
    <row r="114" spans="1:14" x14ac:dyDescent="0.25">
      <c r="A114" s="39" t="s">
        <v>257</v>
      </c>
      <c r="K114" s="39" t="s">
        <v>258</v>
      </c>
    </row>
    <row r="115" spans="1:14" x14ac:dyDescent="0.25">
      <c r="A115" t="s">
        <v>315</v>
      </c>
      <c r="B115" t="s">
        <v>316</v>
      </c>
      <c r="C115" t="s">
        <v>317</v>
      </c>
      <c r="K115" t="s">
        <v>315</v>
      </c>
      <c r="L115" t="s">
        <v>316</v>
      </c>
      <c r="M115" t="s">
        <v>317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-816.32</v>
      </c>
      <c r="K116">
        <f>$K$106</f>
        <v>45</v>
      </c>
      <c r="L116">
        <f>$L$105</f>
        <v>-15</v>
      </c>
      <c r="M116">
        <f>K116+L116</f>
        <v>30</v>
      </c>
      <c r="N116" s="12">
        <f>L106</f>
        <v>-917.11999999999989</v>
      </c>
    </row>
    <row r="117" spans="1:14" x14ac:dyDescent="0.25">
      <c r="A117">
        <f t="shared" ref="A117" si="9">$A$107</f>
        <v>210</v>
      </c>
      <c r="B117">
        <f>$C$105</f>
        <v>-10</v>
      </c>
      <c r="C117">
        <f t="shared" ref="C117:C122" si="10">A117+B117</f>
        <v>200</v>
      </c>
      <c r="D117" s="12">
        <f>C107</f>
        <v>-812.61999999999989</v>
      </c>
      <c r="K117">
        <f t="shared" ref="K117" si="11">$K$107</f>
        <v>50</v>
      </c>
      <c r="L117">
        <f t="shared" ref="L117" si="12">$M$105</f>
        <v>-10</v>
      </c>
      <c r="M117">
        <f t="shared" ref="M117:M122" si="13">K117+L117</f>
        <v>40</v>
      </c>
      <c r="N117" s="12">
        <f>M107</f>
        <v>-913.42</v>
      </c>
    </row>
    <row r="118" spans="1:14" x14ac:dyDescent="0.25">
      <c r="A118">
        <f t="shared" ref="A118" si="14">$A$108</f>
        <v>215</v>
      </c>
      <c r="B118">
        <f>$D$105</f>
        <v>-5</v>
      </c>
      <c r="C118">
        <f t="shared" si="10"/>
        <v>210</v>
      </c>
      <c r="D118" s="12">
        <f>D108</f>
        <v>-808.92</v>
      </c>
      <c r="K118">
        <f t="shared" ref="K118" si="15">$K$108</f>
        <v>55</v>
      </c>
      <c r="L118">
        <f t="shared" ref="L118" si="16">$N$105</f>
        <v>-5</v>
      </c>
      <c r="M118">
        <f t="shared" si="13"/>
        <v>50</v>
      </c>
      <c r="N118" s="12">
        <f>N108</f>
        <v>-909.71999999999991</v>
      </c>
    </row>
    <row r="119" spans="1:14" x14ac:dyDescent="0.25">
      <c r="A119">
        <f t="shared" ref="A119" si="17">$A$109</f>
        <v>220</v>
      </c>
      <c r="B119">
        <f>$E$105</f>
        <v>0</v>
      </c>
      <c r="C119">
        <f t="shared" si="10"/>
        <v>220</v>
      </c>
      <c r="D119" s="12">
        <f>E109</f>
        <v>-805.22</v>
      </c>
      <c r="K119">
        <f t="shared" ref="K119" si="18">$K$109</f>
        <v>60</v>
      </c>
      <c r="L119">
        <f t="shared" ref="L119" si="19">$O$105</f>
        <v>0</v>
      </c>
      <c r="M119">
        <f t="shared" si="13"/>
        <v>60</v>
      </c>
      <c r="N119" s="12">
        <f>O109</f>
        <v>-906.01999999999987</v>
      </c>
    </row>
    <row r="120" spans="1:14" x14ac:dyDescent="0.25">
      <c r="A120">
        <f t="shared" ref="A120" si="20">$A$110</f>
        <v>225</v>
      </c>
      <c r="B120">
        <f>$F$105</f>
        <v>5</v>
      </c>
      <c r="C120">
        <f t="shared" si="10"/>
        <v>230</v>
      </c>
      <c r="D120" s="12">
        <f>F110</f>
        <v>-801.52</v>
      </c>
      <c r="K120">
        <f t="shared" ref="K120" si="21">$K$110</f>
        <v>65</v>
      </c>
      <c r="L120">
        <f t="shared" ref="L120" si="22">$P$105</f>
        <v>5</v>
      </c>
      <c r="M120">
        <f t="shared" si="13"/>
        <v>70</v>
      </c>
      <c r="N120" s="12">
        <f>P110</f>
        <v>-902.31999999999994</v>
      </c>
    </row>
    <row r="121" spans="1:14" x14ac:dyDescent="0.25">
      <c r="A121">
        <f t="shared" ref="A121" si="23">$A$111</f>
        <v>230</v>
      </c>
      <c r="B121">
        <f>$G$105</f>
        <v>10</v>
      </c>
      <c r="C121">
        <f t="shared" si="10"/>
        <v>240</v>
      </c>
      <c r="D121" s="12">
        <f>G111</f>
        <v>-797.82</v>
      </c>
      <c r="K121">
        <f t="shared" ref="K121" si="24">$K$111</f>
        <v>70</v>
      </c>
      <c r="L121">
        <f t="shared" ref="L121" si="25">$Q$105</f>
        <v>10</v>
      </c>
      <c r="M121">
        <f t="shared" si="13"/>
        <v>80</v>
      </c>
      <c r="N121" s="12">
        <f>Q111</f>
        <v>-898.61999999999989</v>
      </c>
    </row>
    <row r="122" spans="1:14" x14ac:dyDescent="0.25">
      <c r="A122">
        <f t="shared" ref="A122" si="26">$A$112</f>
        <v>235</v>
      </c>
      <c r="B122">
        <f>$H$105</f>
        <v>15</v>
      </c>
      <c r="C122">
        <f t="shared" si="10"/>
        <v>250</v>
      </c>
      <c r="D122" s="12">
        <f>H112</f>
        <v>-794.11999999999989</v>
      </c>
      <c r="K122">
        <f t="shared" ref="K122" si="27">$K$112</f>
        <v>75</v>
      </c>
      <c r="L122">
        <f t="shared" ref="L122" si="28">$R$105</f>
        <v>15</v>
      </c>
      <c r="M122">
        <f t="shared" si="13"/>
        <v>90</v>
      </c>
      <c r="N122" s="12">
        <f>R112</f>
        <v>-894.92</v>
      </c>
    </row>
    <row r="123" spans="1:14" x14ac:dyDescent="0.25">
      <c r="D123" s="12"/>
      <c r="N123" s="12"/>
    </row>
    <row r="124" spans="1:14" x14ac:dyDescent="0.25">
      <c r="D124" s="12"/>
      <c r="N124" s="12"/>
    </row>
    <row r="125" spans="1:14" x14ac:dyDescent="0.25">
      <c r="D125" s="12"/>
      <c r="N125" s="12"/>
    </row>
    <row r="126" spans="1:14" x14ac:dyDescent="0.25">
      <c r="D126" s="12"/>
      <c r="N126" s="12"/>
    </row>
    <row r="127" spans="1:14" x14ac:dyDescent="0.25">
      <c r="N127" s="12"/>
    </row>
    <row r="128" spans="1:14" x14ac:dyDescent="0.25">
      <c r="D128" s="12"/>
    </row>
    <row r="129" spans="4:14" x14ac:dyDescent="0.25">
      <c r="D129" s="12"/>
      <c r="N129" s="12"/>
    </row>
    <row r="130" spans="4:14" x14ac:dyDescent="0.25">
      <c r="D130" s="12"/>
      <c r="N130" s="12"/>
    </row>
    <row r="131" spans="4:14" x14ac:dyDescent="0.25">
      <c r="D131" s="12"/>
      <c r="N131" s="12"/>
    </row>
    <row r="132" spans="4:14" x14ac:dyDescent="0.25">
      <c r="D132" s="12"/>
    </row>
    <row r="133" spans="4:14" x14ac:dyDescent="0.25">
      <c r="D133" s="12"/>
      <c r="N133" s="12"/>
    </row>
    <row r="134" spans="4:14" x14ac:dyDescent="0.25">
      <c r="D134" s="12"/>
      <c r="N134" s="12"/>
    </row>
    <row r="135" spans="4:14" x14ac:dyDescent="0.25">
      <c r="N135" s="12"/>
    </row>
    <row r="136" spans="4:14" x14ac:dyDescent="0.25">
      <c r="D136" s="12"/>
      <c r="N136" s="12"/>
    </row>
    <row r="137" spans="4:14" x14ac:dyDescent="0.25">
      <c r="D137" s="12"/>
      <c r="N137" s="12"/>
    </row>
    <row r="138" spans="4:14" x14ac:dyDescent="0.25">
      <c r="D138" s="12"/>
      <c r="N138" s="12"/>
    </row>
    <row r="139" spans="4:14" x14ac:dyDescent="0.25">
      <c r="D139" s="12"/>
      <c r="N139" s="12"/>
    </row>
    <row r="140" spans="4:14" x14ac:dyDescent="0.25">
      <c r="D140" s="12"/>
    </row>
    <row r="141" spans="4:14" x14ac:dyDescent="0.25">
      <c r="D141" s="12"/>
      <c r="N141" s="12"/>
    </row>
    <row r="142" spans="4:14" x14ac:dyDescent="0.25">
      <c r="D142" s="12"/>
      <c r="N142" s="12"/>
    </row>
    <row r="143" spans="4:14" x14ac:dyDescent="0.25">
      <c r="N143" s="12"/>
    </row>
    <row r="144" spans="4:14" x14ac:dyDescent="0.25">
      <c r="N144" s="12"/>
    </row>
    <row r="145" spans="14:14" x14ac:dyDescent="0.25">
      <c r="N145" s="12"/>
    </row>
    <row r="146" spans="14:14" x14ac:dyDescent="0.25">
      <c r="N146" s="12"/>
    </row>
    <row r="147" spans="14:14" x14ac:dyDescent="0.25">
      <c r="N147" s="12"/>
    </row>
    <row r="157" spans="14:14" x14ac:dyDescent="0.25">
      <c r="N157" s="12"/>
    </row>
    <row r="158" spans="14:14" x14ac:dyDescent="0.25">
      <c r="N158" s="12"/>
    </row>
    <row r="159" spans="14:14" x14ac:dyDescent="0.25">
      <c r="N159" s="12"/>
    </row>
    <row r="160" spans="14:14" x14ac:dyDescent="0.25">
      <c r="N160" s="12"/>
    </row>
    <row r="161" spans="14:14" x14ac:dyDescent="0.25">
      <c r="N161" s="12"/>
    </row>
    <row r="162" spans="14:14" x14ac:dyDescent="0.25">
      <c r="N162" s="12"/>
    </row>
    <row r="163" spans="14:14" x14ac:dyDescent="0.25">
      <c r="N163" s="12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2682-9B97-45BD-990E-89973F0E6E5F}">
  <dimension ref="A1:S163"/>
  <sheetViews>
    <sheetView workbookViewId="0">
      <selection activeCell="D18" sqref="D18"/>
    </sheetView>
  </sheetViews>
  <sheetFormatPr defaultRowHeight="15" x14ac:dyDescent="0.25"/>
  <cols>
    <col min="1" max="1" width="25.7109375" customWidth="1"/>
    <col min="2" max="2" width="16.28515625" bestFit="1" customWidth="1"/>
    <col min="3" max="3" width="10.5703125" customWidth="1"/>
    <col min="4" max="4" width="11.140625" customWidth="1"/>
    <col min="5" max="5" width="11" customWidth="1"/>
    <col min="6" max="6" width="10.28515625" customWidth="1"/>
    <col min="7" max="7" width="10.5703125" customWidth="1"/>
    <col min="8" max="8" width="11.7109375" customWidth="1"/>
    <col min="9" max="9" width="10.7109375" customWidth="1"/>
    <col min="12" max="12" width="10.7109375" customWidth="1"/>
    <col min="13" max="13" width="10.42578125" customWidth="1"/>
    <col min="14" max="14" width="10.5703125" customWidth="1"/>
    <col min="15" max="15" width="11" customWidth="1"/>
    <col min="16" max="16" width="11.28515625" customWidth="1"/>
    <col min="17" max="17" width="10.7109375" customWidth="1"/>
    <col min="18" max="18" width="9.7109375" customWidth="1"/>
  </cols>
  <sheetData>
    <row r="1" spans="1:8" x14ac:dyDescent="0.25">
      <c r="A1" s="59" t="s">
        <v>214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164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450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f>IF(Calculator!B7="Cotton",Calculator!B13,IF(Calculator!B19="Cotton",Calculator!B25,0.74))</f>
        <v>0.74</v>
      </c>
      <c r="D7" s="17">
        <f>IF(Calculator!B7="Cotton",Calculator!B10,IF(Calculator!B19="Cotton",Calculator!B22,1200))</f>
        <v>1200</v>
      </c>
      <c r="E7" s="30">
        <f>ROUND(C7*D7,2)</f>
        <v>888</v>
      </c>
      <c r="F7" s="16">
        <v>0</v>
      </c>
      <c r="G7" s="30">
        <f>ROUND(E7*F7,2)</f>
        <v>0</v>
      </c>
      <c r="H7" s="30">
        <f>ROUND(E7-G7,2)</f>
        <v>888</v>
      </c>
    </row>
    <row r="8" spans="1:8" x14ac:dyDescent="0.25">
      <c r="A8" s="9" t="s">
        <v>65</v>
      </c>
      <c r="B8" s="9" t="s">
        <v>29</v>
      </c>
      <c r="C8" s="49">
        <f>IF(Calculator!B7="Cotton",Calculator!C13,IF(Calculator!B19="Cotton",Calculator!C25,0.11))</f>
        <v>0.11</v>
      </c>
      <c r="D8" s="50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1066.2</v>
      </c>
      <c r="G9" s="12">
        <f>SUM(G7:G8)</f>
        <v>0</v>
      </c>
      <c r="H9" s="12">
        <f>ROUND(E9-G9,2)</f>
        <v>1066.2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17</v>
      </c>
      <c r="C12" s="30"/>
      <c r="E12" s="30"/>
    </row>
    <row r="13" spans="1:8" x14ac:dyDescent="0.25">
      <c r="A13" s="14" t="s">
        <v>66</v>
      </c>
      <c r="B13" s="14" t="s">
        <v>18</v>
      </c>
      <c r="C13" s="15">
        <v>1.52</v>
      </c>
      <c r="D13" s="14">
        <v>2.2999999999999998</v>
      </c>
      <c r="E13" s="30">
        <f>ROUND(C13*D13,2)</f>
        <v>3.5</v>
      </c>
      <c r="F13" s="16">
        <v>0</v>
      </c>
      <c r="G13" s="30">
        <f>ROUND(E13*F13,2)</f>
        <v>0</v>
      </c>
      <c r="H13" s="30">
        <f>ROUND(E13-G13,2)</f>
        <v>3.5</v>
      </c>
    </row>
    <row r="14" spans="1:8" x14ac:dyDescent="0.25">
      <c r="A14" s="14" t="s">
        <v>67</v>
      </c>
      <c r="B14" s="14" t="s">
        <v>26</v>
      </c>
      <c r="C14" s="15">
        <v>3.56</v>
      </c>
      <c r="D14" s="14">
        <v>2.3125</v>
      </c>
      <c r="E14" s="30">
        <f>ROUND(C14*D14,2)</f>
        <v>8.23</v>
      </c>
      <c r="F14" s="16">
        <v>0</v>
      </c>
      <c r="G14" s="30">
        <f>ROUND(E14*F14,2)</f>
        <v>0</v>
      </c>
      <c r="H14" s="30">
        <f>ROUND(E14-G14,2)</f>
        <v>8.23</v>
      </c>
    </row>
    <row r="15" spans="1:8" x14ac:dyDescent="0.25">
      <c r="A15" s="14" t="s">
        <v>68</v>
      </c>
      <c r="B15" s="14" t="s">
        <v>26</v>
      </c>
      <c r="C15" s="15">
        <v>12.5</v>
      </c>
      <c r="D15" s="14">
        <v>0.5</v>
      </c>
      <c r="E15" s="30">
        <f>ROUND(C15*D15,2)</f>
        <v>6.25</v>
      </c>
      <c r="F15" s="16">
        <v>0</v>
      </c>
      <c r="G15" s="30">
        <f>ROUND(E15*F15,2)</f>
        <v>0</v>
      </c>
      <c r="H15" s="30">
        <f>ROUND(E15-G15,2)</f>
        <v>6.25</v>
      </c>
    </row>
    <row r="16" spans="1:8" x14ac:dyDescent="0.25">
      <c r="A16" s="13" t="s">
        <v>69</v>
      </c>
      <c r="C16" s="30"/>
      <c r="E16" s="30"/>
    </row>
    <row r="17" spans="1:8" x14ac:dyDescent="0.25">
      <c r="A17" s="14" t="s">
        <v>70</v>
      </c>
      <c r="B17" s="14" t="s">
        <v>29</v>
      </c>
      <c r="C17" s="15">
        <v>0.11</v>
      </c>
      <c r="D17" s="14">
        <f>D7</f>
        <v>1200</v>
      </c>
      <c r="E17" s="30">
        <f>ROUND(C17*D17,2)</f>
        <v>132</v>
      </c>
      <c r="F17" s="16">
        <v>0</v>
      </c>
      <c r="G17" s="30">
        <f>ROUND(E17*F17,2)</f>
        <v>0</v>
      </c>
      <c r="H17" s="30">
        <f>ROUND(E17-G17,2)</f>
        <v>132</v>
      </c>
    </row>
    <row r="18" spans="1:8" x14ac:dyDescent="0.25">
      <c r="A18" s="13" t="s">
        <v>20</v>
      </c>
      <c r="C18" s="30"/>
      <c r="E18" s="30"/>
    </row>
    <row r="19" spans="1:8" x14ac:dyDescent="0.25">
      <c r="A19" s="14" t="s">
        <v>22</v>
      </c>
      <c r="B19" s="14" t="s">
        <v>21</v>
      </c>
      <c r="C19" s="15">
        <v>46.6</v>
      </c>
      <c r="D19" s="14">
        <v>1.5</v>
      </c>
      <c r="E19" s="30">
        <f>ROUND(C19*D19,2)</f>
        <v>69.900000000000006</v>
      </c>
      <c r="F19" s="16">
        <v>0</v>
      </c>
      <c r="G19" s="30">
        <f>ROUND(E19*F19,2)</f>
        <v>0</v>
      </c>
      <c r="H19" s="30">
        <f>ROUND(E19-G19,2)</f>
        <v>69.900000000000006</v>
      </c>
    </row>
    <row r="20" spans="1:8" x14ac:dyDescent="0.25">
      <c r="A20" s="14" t="s">
        <v>103</v>
      </c>
      <c r="B20" s="14" t="s">
        <v>19</v>
      </c>
      <c r="C20" s="15">
        <v>4.3</v>
      </c>
      <c r="D20" s="14">
        <v>28.933199999999999</v>
      </c>
      <c r="E20" s="30">
        <f>ROUND(C20*D20,2)</f>
        <v>124.41</v>
      </c>
      <c r="F20" s="16">
        <v>0</v>
      </c>
      <c r="G20" s="30">
        <f>ROUND(E20*F20,2)</f>
        <v>0</v>
      </c>
      <c r="H20" s="30">
        <f>ROUND(E20-G20,2)</f>
        <v>124.41</v>
      </c>
    </row>
    <row r="21" spans="1:8" x14ac:dyDescent="0.25">
      <c r="A21" s="13" t="s">
        <v>23</v>
      </c>
      <c r="C21" s="30"/>
      <c r="E21" s="30"/>
    </row>
    <row r="22" spans="1:8" x14ac:dyDescent="0.25">
      <c r="A22" s="14" t="s">
        <v>71</v>
      </c>
      <c r="B22" s="14" t="s">
        <v>48</v>
      </c>
      <c r="C22" s="15">
        <v>20</v>
      </c>
      <c r="D22" s="14">
        <v>1</v>
      </c>
      <c r="E22" s="30">
        <f>ROUND(C22*D22,2)</f>
        <v>20</v>
      </c>
      <c r="F22" s="16">
        <v>0</v>
      </c>
      <c r="G22" s="30">
        <f>ROUND(E22*F22,2)</f>
        <v>0</v>
      </c>
      <c r="H22" s="30">
        <f>ROUND(E22-G22,2)</f>
        <v>20</v>
      </c>
    </row>
    <row r="23" spans="1:8" x14ac:dyDescent="0.25">
      <c r="A23" s="13" t="s">
        <v>24</v>
      </c>
      <c r="C23" s="30"/>
      <c r="E23" s="30"/>
    </row>
    <row r="24" spans="1:8" x14ac:dyDescent="0.25">
      <c r="A24" s="14" t="s">
        <v>59</v>
      </c>
      <c r="B24" s="14" t="s">
        <v>26</v>
      </c>
      <c r="C24" s="15">
        <v>14.3</v>
      </c>
      <c r="D24" s="14">
        <v>0.5</v>
      </c>
      <c r="E24" s="30">
        <f t="shared" ref="E24:E29" si="0">ROUND(C24*D24,2)</f>
        <v>7.15</v>
      </c>
      <c r="F24" s="16">
        <v>0</v>
      </c>
      <c r="G24" s="30">
        <f t="shared" ref="G24:G29" si="1">ROUND(E24*F24,2)</f>
        <v>0</v>
      </c>
      <c r="H24" s="30">
        <f t="shared" ref="H24:H29" si="2">ROUND(E24-G24,2)</f>
        <v>7.15</v>
      </c>
    </row>
    <row r="25" spans="1:8" x14ac:dyDescent="0.25">
      <c r="A25" s="14" t="s">
        <v>25</v>
      </c>
      <c r="B25" s="14" t="s">
        <v>18</v>
      </c>
      <c r="C25" s="15">
        <v>0.34</v>
      </c>
      <c r="D25" s="14">
        <v>96</v>
      </c>
      <c r="E25" s="30">
        <f t="shared" si="0"/>
        <v>32.64</v>
      </c>
      <c r="F25" s="16">
        <v>0</v>
      </c>
      <c r="G25" s="30">
        <f t="shared" si="1"/>
        <v>0</v>
      </c>
      <c r="H25" s="30">
        <f t="shared" si="2"/>
        <v>32.64</v>
      </c>
    </row>
    <row r="26" spans="1:8" x14ac:dyDescent="0.25">
      <c r="A26" s="14" t="s">
        <v>105</v>
      </c>
      <c r="B26" s="14" t="s">
        <v>18</v>
      </c>
      <c r="C26" s="15">
        <v>0.37</v>
      </c>
      <c r="D26" s="14">
        <v>48</v>
      </c>
      <c r="E26" s="30">
        <f t="shared" si="0"/>
        <v>17.760000000000002</v>
      </c>
      <c r="F26" s="16">
        <v>0</v>
      </c>
      <c r="G26" s="30">
        <f t="shared" si="1"/>
        <v>0</v>
      </c>
      <c r="H26" s="30">
        <f t="shared" si="2"/>
        <v>17.760000000000002</v>
      </c>
    </row>
    <row r="27" spans="1:8" x14ac:dyDescent="0.25">
      <c r="A27" s="14" t="s">
        <v>106</v>
      </c>
      <c r="B27" s="14" t="s">
        <v>26</v>
      </c>
      <c r="C27" s="15">
        <v>6.37</v>
      </c>
      <c r="D27" s="14">
        <v>2</v>
      </c>
      <c r="E27" s="30">
        <f t="shared" si="0"/>
        <v>12.74</v>
      </c>
      <c r="F27" s="16">
        <v>0</v>
      </c>
      <c r="G27" s="30">
        <f t="shared" si="1"/>
        <v>0</v>
      </c>
      <c r="H27" s="30">
        <f t="shared" si="2"/>
        <v>12.74</v>
      </c>
    </row>
    <row r="28" spans="1:8" x14ac:dyDescent="0.25">
      <c r="A28" s="14" t="s">
        <v>398</v>
      </c>
      <c r="B28" s="14" t="s">
        <v>18</v>
      </c>
      <c r="C28" s="15">
        <v>0.83</v>
      </c>
      <c r="D28" s="14">
        <v>25.6</v>
      </c>
      <c r="E28" s="30">
        <f t="shared" si="0"/>
        <v>21.25</v>
      </c>
      <c r="F28" s="16">
        <v>0</v>
      </c>
      <c r="G28" s="30">
        <f t="shared" si="1"/>
        <v>0</v>
      </c>
      <c r="H28" s="30">
        <f t="shared" si="2"/>
        <v>21.25</v>
      </c>
    </row>
    <row r="29" spans="1:8" x14ac:dyDescent="0.25">
      <c r="A29" s="14" t="s">
        <v>74</v>
      </c>
      <c r="B29" s="14" t="s">
        <v>26</v>
      </c>
      <c r="C29" s="15">
        <v>11.45</v>
      </c>
      <c r="D29" s="14">
        <v>2</v>
      </c>
      <c r="E29" s="30">
        <f t="shared" si="0"/>
        <v>22.9</v>
      </c>
      <c r="F29" s="16">
        <v>0</v>
      </c>
      <c r="G29" s="30">
        <f t="shared" si="1"/>
        <v>0</v>
      </c>
      <c r="H29" s="30">
        <f t="shared" si="2"/>
        <v>22.9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78</v>
      </c>
      <c r="B31" s="14" t="s">
        <v>29</v>
      </c>
      <c r="C31" s="15">
        <v>9.3000000000000007</v>
      </c>
      <c r="D31" s="14">
        <v>2</v>
      </c>
      <c r="E31" s="30">
        <f>ROUND(C31*D31,2)</f>
        <v>18.600000000000001</v>
      </c>
      <c r="F31" s="16">
        <v>0</v>
      </c>
      <c r="G31" s="30">
        <f>ROUND(E31*F31,2)</f>
        <v>0</v>
      </c>
      <c r="H31" s="30">
        <f>ROUND(E31-G31,2)</f>
        <v>18.600000000000001</v>
      </c>
    </row>
    <row r="32" spans="1:8" x14ac:dyDescent="0.25">
      <c r="A32" s="14" t="s">
        <v>107</v>
      </c>
      <c r="B32" s="14" t="s">
        <v>18</v>
      </c>
      <c r="C32" s="15">
        <v>1.43</v>
      </c>
      <c r="D32" s="14">
        <v>3.2</v>
      </c>
      <c r="E32" s="30">
        <f>ROUND(C32*D32,2)</f>
        <v>4.58</v>
      </c>
      <c r="F32" s="16">
        <v>0</v>
      </c>
      <c r="G32" s="30">
        <f>ROUND(E32*F32,2)</f>
        <v>0</v>
      </c>
      <c r="H32" s="30">
        <f>ROUND(E32-G32,2)</f>
        <v>4.58</v>
      </c>
    </row>
    <row r="33" spans="1:8" x14ac:dyDescent="0.25">
      <c r="A33" s="14" t="s">
        <v>79</v>
      </c>
      <c r="B33" s="14" t="s">
        <v>18</v>
      </c>
      <c r="C33" s="15">
        <v>5.95</v>
      </c>
      <c r="D33" s="14">
        <v>2</v>
      </c>
      <c r="E33" s="30">
        <f>ROUND(C33*D33,2)</f>
        <v>11.9</v>
      </c>
      <c r="F33" s="16">
        <v>0</v>
      </c>
      <c r="G33" s="30">
        <f>ROUND(E33*F33,2)</f>
        <v>0</v>
      </c>
      <c r="H33" s="30">
        <f>ROUND(E33-G33,2)</f>
        <v>11.9</v>
      </c>
    </row>
    <row r="34" spans="1:8" x14ac:dyDescent="0.25">
      <c r="A34" s="14" t="s">
        <v>112</v>
      </c>
      <c r="B34" s="14" t="s">
        <v>48</v>
      </c>
      <c r="C34" s="15">
        <v>15</v>
      </c>
      <c r="D34" s="14">
        <v>1</v>
      </c>
      <c r="E34" s="30">
        <f>ROUND(C34*D34,2)</f>
        <v>15</v>
      </c>
      <c r="F34" s="16">
        <v>0</v>
      </c>
      <c r="G34" s="30">
        <f>ROUND(E34*F34,2)</f>
        <v>0</v>
      </c>
      <c r="H34" s="30">
        <f>ROUND(E34-G34,2)</f>
        <v>15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399</v>
      </c>
      <c r="B36" s="14" t="s">
        <v>60</v>
      </c>
      <c r="C36" s="15">
        <v>2.35</v>
      </c>
      <c r="D36" s="14">
        <v>45</v>
      </c>
      <c r="E36" s="30">
        <f>ROUND(C36*D36,2)</f>
        <v>105.75</v>
      </c>
      <c r="F36" s="16">
        <v>0</v>
      </c>
      <c r="G36" s="30">
        <f>ROUND(E36*F36,2)</f>
        <v>0</v>
      </c>
      <c r="H36" s="30">
        <f>ROUND(E36-G36,2)</f>
        <v>105.75</v>
      </c>
    </row>
    <row r="37" spans="1:8" x14ac:dyDescent="0.25">
      <c r="A37" s="13" t="s">
        <v>85</v>
      </c>
      <c r="C37" s="30"/>
      <c r="E37" s="30"/>
    </row>
    <row r="38" spans="1:8" x14ac:dyDescent="0.25">
      <c r="A38" s="14" t="s">
        <v>86</v>
      </c>
      <c r="B38" s="14" t="s">
        <v>18</v>
      </c>
      <c r="C38" s="15">
        <v>0.22</v>
      </c>
      <c r="D38" s="14">
        <v>32</v>
      </c>
      <c r="E38" s="30">
        <f>ROUND(C38*D38,2)</f>
        <v>7.04</v>
      </c>
      <c r="F38" s="16">
        <v>0</v>
      </c>
      <c r="G38" s="30">
        <f>ROUND(E38*F38,2)</f>
        <v>0</v>
      </c>
      <c r="H38" s="30">
        <f>ROUND(E38-G38,2)</f>
        <v>7.04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0.4</v>
      </c>
      <c r="E40" s="30">
        <f>ROUND(C40*D40,2)</f>
        <v>1.32</v>
      </c>
      <c r="F40" s="16">
        <v>0</v>
      </c>
      <c r="G40" s="30">
        <f>ROUND(E40*F40,2)</f>
        <v>0</v>
      </c>
      <c r="H40" s="30">
        <f>ROUND(E40-G40,2)</f>
        <v>1.32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87</v>
      </c>
      <c r="C43" s="30"/>
      <c r="E43" s="30"/>
    </row>
    <row r="44" spans="1:8" x14ac:dyDescent="0.25">
      <c r="A44" s="14" t="s">
        <v>88</v>
      </c>
      <c r="B44" s="14" t="s">
        <v>48</v>
      </c>
      <c r="C44" s="15">
        <v>1</v>
      </c>
      <c r="D44" s="14">
        <v>1</v>
      </c>
      <c r="E44" s="30">
        <f>ROUND(C44*D44,2)</f>
        <v>1</v>
      </c>
      <c r="F44" s="16">
        <v>0</v>
      </c>
      <c r="G44" s="30">
        <f>ROUND(E44*F44,2)</f>
        <v>0</v>
      </c>
      <c r="H44" s="30">
        <f>ROUND(E44-G44,2)</f>
        <v>1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58</v>
      </c>
      <c r="D46" s="14">
        <v>0.66600000000000004</v>
      </c>
      <c r="E46" s="30">
        <f>ROUND(C46*D46,2)</f>
        <v>38.630000000000003</v>
      </c>
      <c r="F46" s="16">
        <v>0</v>
      </c>
      <c r="G46" s="30">
        <f>ROUND(E46*F46,2)</f>
        <v>0</v>
      </c>
      <c r="H46" s="30">
        <f>ROUND(E46-G46,2)</f>
        <v>38.630000000000003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117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16.54</v>
      </c>
      <c r="D52" s="14">
        <v>0.92889999999999995</v>
      </c>
      <c r="E52" s="30">
        <f>ROUND(C52*D52,2)</f>
        <v>15.36</v>
      </c>
      <c r="F52" s="16">
        <v>0</v>
      </c>
      <c r="G52" s="30">
        <f>ROUND(E52*F52,2)</f>
        <v>0</v>
      </c>
      <c r="H52" s="30">
        <f>ROUND(E52-G52,2)</f>
        <v>15.36</v>
      </c>
    </row>
    <row r="53" spans="1:8" x14ac:dyDescent="0.25">
      <c r="A53" s="14" t="s">
        <v>91</v>
      </c>
      <c r="B53" s="14" t="s">
        <v>39</v>
      </c>
      <c r="C53" s="15">
        <v>16.54</v>
      </c>
      <c r="D53" s="14">
        <v>0.2722</v>
      </c>
      <c r="E53" s="30">
        <f>ROUND(C53*D53,2)</f>
        <v>4.5</v>
      </c>
      <c r="F53" s="16">
        <v>0</v>
      </c>
      <c r="G53" s="30">
        <f>ROUND(E53*F53,2)</f>
        <v>0</v>
      </c>
      <c r="H53" s="30">
        <f>ROUND(E53-G53,2)</f>
        <v>4.5</v>
      </c>
    </row>
    <row r="54" spans="1:8" x14ac:dyDescent="0.25">
      <c r="A54" s="13" t="s">
        <v>43</v>
      </c>
      <c r="C54" s="30"/>
      <c r="E54" s="30"/>
    </row>
    <row r="55" spans="1:8" x14ac:dyDescent="0.25">
      <c r="A55" s="14" t="s">
        <v>42</v>
      </c>
      <c r="B55" s="14" t="s">
        <v>39</v>
      </c>
      <c r="C55" s="15">
        <v>9.06</v>
      </c>
      <c r="D55" s="14">
        <v>0.3579</v>
      </c>
      <c r="E55" s="30">
        <f>ROUND(C55*D55,2)</f>
        <v>3.24</v>
      </c>
      <c r="F55" s="16">
        <v>0</v>
      </c>
      <c r="G55" s="30">
        <f>ROUND(E55*F55,2)</f>
        <v>0</v>
      </c>
      <c r="H55" s="30">
        <f>ROUND(E55-G55,2)</f>
        <v>3.24</v>
      </c>
    </row>
    <row r="56" spans="1:8" x14ac:dyDescent="0.25">
      <c r="A56" s="14" t="s">
        <v>91</v>
      </c>
      <c r="B56" s="14" t="s">
        <v>39</v>
      </c>
      <c r="C56" s="15">
        <v>9.06</v>
      </c>
      <c r="D56" s="14">
        <v>0.22220000000000001</v>
      </c>
      <c r="E56" s="30">
        <f>ROUND(C56*D56,2)</f>
        <v>2.0099999999999998</v>
      </c>
      <c r="F56" s="16">
        <v>0</v>
      </c>
      <c r="G56" s="30">
        <f>ROUND(E56*F56,2)</f>
        <v>0</v>
      </c>
      <c r="H56" s="30">
        <f>ROUND(E56-G56,2)</f>
        <v>2.0099999999999998</v>
      </c>
    </row>
    <row r="57" spans="1:8" x14ac:dyDescent="0.25">
      <c r="A57" s="14" t="s">
        <v>44</v>
      </c>
      <c r="B57" s="14" t="s">
        <v>39</v>
      </c>
      <c r="C57" s="15">
        <v>16.600000000000001</v>
      </c>
      <c r="D57" s="14">
        <v>0.96079999999999999</v>
      </c>
      <c r="E57" s="30">
        <f>ROUND(C57*D57,2)</f>
        <v>15.95</v>
      </c>
      <c r="F57" s="16">
        <v>0</v>
      </c>
      <c r="G57" s="30">
        <f>ROUND(E57*F57,2)</f>
        <v>0</v>
      </c>
      <c r="H57" s="30">
        <f>ROUND(E57-G57,2)</f>
        <v>15.95</v>
      </c>
    </row>
    <row r="58" spans="1:8" x14ac:dyDescent="0.25">
      <c r="A58" s="13" t="s">
        <v>45</v>
      </c>
      <c r="C58" s="30"/>
      <c r="E58" s="30"/>
    </row>
    <row r="59" spans="1:8" x14ac:dyDescent="0.25">
      <c r="A59" s="14" t="s">
        <v>38</v>
      </c>
      <c r="B59" s="14" t="s">
        <v>19</v>
      </c>
      <c r="C59" s="15">
        <v>4.4800000000000004</v>
      </c>
      <c r="D59" s="14">
        <v>14.343299999999999</v>
      </c>
      <c r="E59" s="30">
        <f>ROUND(C59*D59,2)</f>
        <v>64.260000000000005</v>
      </c>
      <c r="F59" s="16">
        <v>0</v>
      </c>
      <c r="G59" s="30">
        <f>ROUND(E59*F59,2)</f>
        <v>0</v>
      </c>
      <c r="H59" s="30">
        <f>ROUND(E59-G59,2)</f>
        <v>64.260000000000005</v>
      </c>
    </row>
    <row r="60" spans="1:8" x14ac:dyDescent="0.25">
      <c r="A60" s="14" t="s">
        <v>91</v>
      </c>
      <c r="B60" s="14" t="s">
        <v>19</v>
      </c>
      <c r="C60" s="15">
        <v>4.4800000000000004</v>
      </c>
      <c r="D60" s="14">
        <v>4.4208999999999996</v>
      </c>
      <c r="E60" s="30">
        <f>ROUND(C60*D60,2)</f>
        <v>19.809999999999999</v>
      </c>
      <c r="F60" s="16">
        <v>0</v>
      </c>
      <c r="G60" s="30">
        <f>ROUND(E60*F60,2)</f>
        <v>0</v>
      </c>
      <c r="H60" s="30">
        <f>ROUND(E60-G60,2)</f>
        <v>19.809999999999999</v>
      </c>
    </row>
    <row r="61" spans="1:8" x14ac:dyDescent="0.25">
      <c r="A61" s="13" t="s">
        <v>47</v>
      </c>
      <c r="C61" s="30"/>
      <c r="E61" s="30"/>
    </row>
    <row r="62" spans="1:8" x14ac:dyDescent="0.25">
      <c r="A62" s="14" t="s">
        <v>42</v>
      </c>
      <c r="B62" s="14" t="s">
        <v>48</v>
      </c>
      <c r="C62" s="15">
        <v>13.93</v>
      </c>
      <c r="D62" s="14">
        <v>1</v>
      </c>
      <c r="E62" s="30">
        <f>ROUND(C62*D62,2)</f>
        <v>13.93</v>
      </c>
      <c r="F62" s="16">
        <v>0</v>
      </c>
      <c r="G62" s="30">
        <f>ROUND(E62*F62,2)</f>
        <v>0</v>
      </c>
      <c r="H62" s="30">
        <f t="shared" ref="H62:H67" si="3">ROUND(E62-G62,2)</f>
        <v>13.93</v>
      </c>
    </row>
    <row r="63" spans="1:8" x14ac:dyDescent="0.25">
      <c r="A63" s="14" t="s">
        <v>38</v>
      </c>
      <c r="B63" s="14" t="s">
        <v>48</v>
      </c>
      <c r="C63" s="15">
        <v>8.85</v>
      </c>
      <c r="D63" s="14">
        <v>1</v>
      </c>
      <c r="E63" s="30">
        <f>ROUND(C63*D63,2)</f>
        <v>8.85</v>
      </c>
      <c r="F63" s="16">
        <v>0</v>
      </c>
      <c r="G63" s="30">
        <f>ROUND(E63*F63,2)</f>
        <v>0</v>
      </c>
      <c r="H63" s="30">
        <f t="shared" si="3"/>
        <v>8.85</v>
      </c>
    </row>
    <row r="64" spans="1:8" x14ac:dyDescent="0.25">
      <c r="A64" s="14" t="s">
        <v>91</v>
      </c>
      <c r="B64" s="14" t="s">
        <v>48</v>
      </c>
      <c r="C64" s="15">
        <v>14.22</v>
      </c>
      <c r="D64" s="14">
        <v>1</v>
      </c>
      <c r="E64" s="30">
        <f>ROUND(C64*D64,2)</f>
        <v>14.22</v>
      </c>
      <c r="F64" s="16">
        <v>0</v>
      </c>
      <c r="G64" s="30">
        <f>ROUND(E64*F64,2)</f>
        <v>0</v>
      </c>
      <c r="H64" s="30">
        <f t="shared" si="3"/>
        <v>14.22</v>
      </c>
    </row>
    <row r="65" spans="1:8" x14ac:dyDescent="0.25">
      <c r="A65" s="9" t="s">
        <v>49</v>
      </c>
      <c r="B65" s="9" t="s">
        <v>48</v>
      </c>
      <c r="C65" s="10">
        <v>24.94</v>
      </c>
      <c r="D65" s="9">
        <v>1</v>
      </c>
      <c r="E65" s="28">
        <f>ROUND(C65*D65,2)</f>
        <v>24.94</v>
      </c>
      <c r="F65" s="11">
        <v>0</v>
      </c>
      <c r="G65" s="28">
        <f>ROUND(E65*F65,2)</f>
        <v>0</v>
      </c>
      <c r="H65" s="28">
        <f t="shared" si="3"/>
        <v>24.94</v>
      </c>
    </row>
    <row r="66" spans="1:8" x14ac:dyDescent="0.25">
      <c r="A66" s="7" t="s">
        <v>50</v>
      </c>
      <c r="C66" s="30"/>
      <c r="E66" s="30">
        <f>SUM(E13:E65)</f>
        <v>888.45</v>
      </c>
      <c r="G66" s="12">
        <f>SUM(G13:G65)</f>
        <v>0</v>
      </c>
      <c r="H66" s="12">
        <f t="shared" si="3"/>
        <v>888.45</v>
      </c>
    </row>
    <row r="67" spans="1:8" x14ac:dyDescent="0.25">
      <c r="A67" s="7" t="s">
        <v>51</v>
      </c>
      <c r="C67" s="30"/>
      <c r="E67" s="30">
        <f>+E9-E66</f>
        <v>177.75</v>
      </c>
      <c r="G67" s="12">
        <f>+G9-G66</f>
        <v>0</v>
      </c>
      <c r="H67" s="12">
        <f t="shared" si="3"/>
        <v>177.75</v>
      </c>
    </row>
    <row r="68" spans="1:8" x14ac:dyDescent="0.25">
      <c r="A68" t="s">
        <v>12</v>
      </c>
      <c r="C68" s="30"/>
      <c r="E68" s="30"/>
    </row>
    <row r="69" spans="1:8" x14ac:dyDescent="0.25">
      <c r="A69" s="7" t="s">
        <v>52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23.87</v>
      </c>
      <c r="D70" s="14">
        <v>1</v>
      </c>
      <c r="E70" s="30">
        <f>ROUND(C70*D70,2)</f>
        <v>23.87</v>
      </c>
      <c r="F70" s="16">
        <v>0</v>
      </c>
      <c r="G70" s="30">
        <f>ROUND(E70*F70,2)</f>
        <v>0</v>
      </c>
      <c r="H70" s="30">
        <f t="shared" ref="H70:H75" si="4">ROUND(E70-G70,2)</f>
        <v>23.87</v>
      </c>
    </row>
    <row r="71" spans="1:8" x14ac:dyDescent="0.25">
      <c r="A71" s="14" t="s">
        <v>38</v>
      </c>
      <c r="B71" s="14" t="s">
        <v>48</v>
      </c>
      <c r="C71" s="15">
        <v>62.4</v>
      </c>
      <c r="D71" s="14">
        <v>1</v>
      </c>
      <c r="E71" s="30">
        <f>ROUND(C71*D71,2)</f>
        <v>62.4</v>
      </c>
      <c r="F71" s="16">
        <v>0</v>
      </c>
      <c r="G71" s="30">
        <f>ROUND(E71*F71,2)</f>
        <v>0</v>
      </c>
      <c r="H71" s="30">
        <f t="shared" si="4"/>
        <v>62.4</v>
      </c>
    </row>
    <row r="72" spans="1:8" x14ac:dyDescent="0.25">
      <c r="A72" s="9" t="s">
        <v>91</v>
      </c>
      <c r="B72" s="9" t="s">
        <v>48</v>
      </c>
      <c r="C72" s="10">
        <v>67.48</v>
      </c>
      <c r="D72" s="9">
        <v>1</v>
      </c>
      <c r="E72" s="28">
        <f>ROUND(C72*D72,2)</f>
        <v>67.48</v>
      </c>
      <c r="F72" s="11">
        <v>0</v>
      </c>
      <c r="G72" s="28">
        <f>ROUND(E72*F72,2)</f>
        <v>0</v>
      </c>
      <c r="H72" s="28">
        <f t="shared" si="4"/>
        <v>67.48</v>
      </c>
    </row>
    <row r="73" spans="1:8" x14ac:dyDescent="0.25">
      <c r="A73" s="7" t="s">
        <v>53</v>
      </c>
      <c r="C73" s="30"/>
      <c r="E73" s="30">
        <f>SUM(E70:E72)</f>
        <v>153.75</v>
      </c>
      <c r="G73" s="12">
        <f>SUM(G70:G72)</f>
        <v>0</v>
      </c>
      <c r="H73" s="12">
        <f t="shared" si="4"/>
        <v>153.75</v>
      </c>
    </row>
    <row r="74" spans="1:8" x14ac:dyDescent="0.25">
      <c r="A74" s="7" t="s">
        <v>54</v>
      </c>
      <c r="C74" s="30"/>
      <c r="E74" s="30">
        <f>+E66+E73</f>
        <v>1042.2</v>
      </c>
      <c r="G74" s="12">
        <f>+G66+G73</f>
        <v>0</v>
      </c>
      <c r="H74" s="12">
        <f t="shared" si="4"/>
        <v>1042.2</v>
      </c>
    </row>
    <row r="75" spans="1:8" x14ac:dyDescent="0.25">
      <c r="A75" s="7" t="s">
        <v>55</v>
      </c>
      <c r="C75" s="30"/>
      <c r="E75" s="30">
        <f>+E9-E74</f>
        <v>24</v>
      </c>
      <c r="G75" s="12">
        <f>+G9-G74</f>
        <v>0</v>
      </c>
      <c r="H75" s="12">
        <f t="shared" si="4"/>
        <v>24</v>
      </c>
    </row>
    <row r="76" spans="1:8" x14ac:dyDescent="0.25">
      <c r="A76" t="s">
        <v>120</v>
      </c>
      <c r="C76" s="30"/>
      <c r="E76" s="30"/>
    </row>
    <row r="77" spans="1:8" x14ac:dyDescent="0.25">
      <c r="A77" t="s">
        <v>427</v>
      </c>
      <c r="C77" s="30"/>
      <c r="E77" s="30"/>
    </row>
    <row r="78" spans="1:8" x14ac:dyDescent="0.25">
      <c r="C78" s="30"/>
      <c r="E78" s="30"/>
    </row>
    <row r="79" spans="1:8" x14ac:dyDescent="0.25">
      <c r="A79" s="7" t="s">
        <v>121</v>
      </c>
      <c r="C79" s="30"/>
      <c r="E79" s="30"/>
    </row>
    <row r="80" spans="1:8" x14ac:dyDescent="0.25">
      <c r="A80" s="7" t="s">
        <v>122</v>
      </c>
      <c r="C80" s="30"/>
      <c r="E80" s="30"/>
    </row>
    <row r="99" spans="1:19" x14ac:dyDescent="0.25">
      <c r="A99" s="7" t="s">
        <v>50</v>
      </c>
      <c r="E99" s="34">
        <f>VLOOKUP(A99,$A$1:$H$98,5,FALSE)</f>
        <v>888.45</v>
      </c>
    </row>
    <row r="100" spans="1:19" x14ac:dyDescent="0.25">
      <c r="A100" s="7" t="s">
        <v>295</v>
      </c>
      <c r="E100" s="34">
        <f>VLOOKUP(A100,$A$1:$H$98,5,FALSE)</f>
        <v>153.75</v>
      </c>
    </row>
    <row r="101" spans="1:19" x14ac:dyDescent="0.25">
      <c r="A101" s="7" t="s">
        <v>296</v>
      </c>
      <c r="E101" s="34">
        <f t="shared" ref="E101:E102" si="5">VLOOKUP(A101,$A$1:$H$98,5,FALSE)</f>
        <v>1042.2</v>
      </c>
    </row>
    <row r="102" spans="1:19" x14ac:dyDescent="0.25">
      <c r="A102" s="7" t="s">
        <v>55</v>
      </c>
      <c r="E102" s="34">
        <f t="shared" si="5"/>
        <v>24</v>
      </c>
    </row>
    <row r="103" spans="1:19" x14ac:dyDescent="0.25">
      <c r="A103" s="39" t="s">
        <v>257</v>
      </c>
    </row>
    <row r="104" spans="1:19" x14ac:dyDescent="0.25">
      <c r="A104" s="39" t="s">
        <v>257</v>
      </c>
      <c r="K104" s="39" t="s">
        <v>258</v>
      </c>
    </row>
    <row r="105" spans="1:19" x14ac:dyDescent="0.25">
      <c r="A105" s="34">
        <f>E102</f>
        <v>24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24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9" x14ac:dyDescent="0.25">
      <c r="A106">
        <f>A107-Calculator!$B$15</f>
        <v>205</v>
      </c>
      <c r="B106" s="12">
        <f t="dataTable" ref="B106:I112" dt2D="1" dtr="1" r1="D8" r2="D7" ca="1"/>
        <v>-782.7</v>
      </c>
      <c r="C106" s="12">
        <v>-782.15</v>
      </c>
      <c r="D106" s="12">
        <v>-781.6</v>
      </c>
      <c r="E106" s="12">
        <v>-781.05</v>
      </c>
      <c r="F106" s="12">
        <v>-780.5</v>
      </c>
      <c r="G106" s="12">
        <v>-779.95</v>
      </c>
      <c r="H106" s="12">
        <v>-779.4</v>
      </c>
      <c r="I106" s="12">
        <v>-778.85</v>
      </c>
      <c r="K106">
        <f>K107-Calculator!$B$27</f>
        <v>45</v>
      </c>
      <c r="L106" s="12">
        <f t="dataTable" ref="L106:R112" dt2D="1" dtr="1" r1="D8" r2="D7"/>
        <v>-883.50000000000011</v>
      </c>
      <c r="M106" s="12">
        <v>-882.95</v>
      </c>
      <c r="N106" s="12">
        <v>-882.40000000000009</v>
      </c>
      <c r="O106" s="12">
        <v>-881.85000000000014</v>
      </c>
      <c r="P106" s="12">
        <v>-881.30000000000007</v>
      </c>
      <c r="Q106" s="12">
        <v>-880.75000000000011</v>
      </c>
      <c r="R106" s="12">
        <v>-880.2</v>
      </c>
      <c r="S106" s="12"/>
    </row>
    <row r="107" spans="1:19" x14ac:dyDescent="0.25">
      <c r="A107">
        <f>A108-Calculator!$B$15</f>
        <v>210</v>
      </c>
      <c r="B107" s="12">
        <v>-779.55</v>
      </c>
      <c r="C107" s="12">
        <v>-779</v>
      </c>
      <c r="D107" s="12">
        <v>-778.44999999999993</v>
      </c>
      <c r="E107" s="12">
        <v>-777.9</v>
      </c>
      <c r="F107" s="12">
        <v>-777.34999999999991</v>
      </c>
      <c r="G107" s="12">
        <v>-776.8</v>
      </c>
      <c r="H107" s="12">
        <v>-776.25</v>
      </c>
      <c r="I107" s="12">
        <v>-775.69999999999993</v>
      </c>
      <c r="K107">
        <f>K108-Calculator!$B$27</f>
        <v>50</v>
      </c>
      <c r="L107" s="12">
        <v>-880.35000000000014</v>
      </c>
      <c r="M107" s="12">
        <v>-879.80000000000018</v>
      </c>
      <c r="N107" s="12">
        <v>-879.25000000000011</v>
      </c>
      <c r="O107" s="12">
        <v>-878.70000000000016</v>
      </c>
      <c r="P107" s="12">
        <v>-878.1500000000002</v>
      </c>
      <c r="Q107" s="12">
        <v>-877.60000000000014</v>
      </c>
      <c r="R107" s="12">
        <v>-877.05000000000018</v>
      </c>
      <c r="S107" s="12"/>
    </row>
    <row r="108" spans="1:19" x14ac:dyDescent="0.25">
      <c r="A108">
        <f>A109-Calculator!$B$15</f>
        <v>215</v>
      </c>
      <c r="B108" s="12">
        <v>-776.40000000000009</v>
      </c>
      <c r="C108" s="12">
        <v>-775.85</v>
      </c>
      <c r="D108" s="12">
        <v>-775.30000000000007</v>
      </c>
      <c r="E108" s="12">
        <v>-774.75</v>
      </c>
      <c r="F108" s="12">
        <v>-774.2</v>
      </c>
      <c r="G108" s="12">
        <v>-773.65000000000009</v>
      </c>
      <c r="H108" s="12">
        <v>-773.1</v>
      </c>
      <c r="I108" s="12">
        <v>-772.55000000000007</v>
      </c>
      <c r="K108">
        <f>K109-Calculator!$B$27</f>
        <v>55</v>
      </c>
      <c r="L108" s="12">
        <v>-877.20000000000016</v>
      </c>
      <c r="M108" s="12">
        <v>-876.65000000000009</v>
      </c>
      <c r="N108" s="12">
        <v>-876.10000000000014</v>
      </c>
      <c r="O108" s="12">
        <v>-875.55000000000007</v>
      </c>
      <c r="P108" s="12">
        <v>-875.00000000000011</v>
      </c>
      <c r="Q108" s="12">
        <v>-874.45000000000016</v>
      </c>
      <c r="R108" s="12">
        <v>-873.90000000000009</v>
      </c>
      <c r="S108" s="12"/>
    </row>
    <row r="109" spans="1:19" x14ac:dyDescent="0.25">
      <c r="A109">
        <f>Calculator!B10</f>
        <v>220</v>
      </c>
      <c r="B109" s="12">
        <v>-773.25000000000011</v>
      </c>
      <c r="C109" s="12">
        <v>-772.7</v>
      </c>
      <c r="D109" s="12">
        <v>-772.15000000000009</v>
      </c>
      <c r="E109" s="12">
        <v>-771.60000000000014</v>
      </c>
      <c r="F109" s="12">
        <v>-771.05000000000007</v>
      </c>
      <c r="G109" s="12">
        <v>-770.50000000000011</v>
      </c>
      <c r="H109" s="12">
        <v>-769.95</v>
      </c>
      <c r="I109" s="12">
        <v>-769.40000000000009</v>
      </c>
      <c r="K109">
        <f>Calculator!B22</f>
        <v>60</v>
      </c>
      <c r="L109" s="12">
        <v>-874.05000000000007</v>
      </c>
      <c r="M109" s="12">
        <v>-873.50000000000011</v>
      </c>
      <c r="N109" s="12">
        <v>-872.95</v>
      </c>
      <c r="O109" s="12">
        <v>-872.40000000000009</v>
      </c>
      <c r="P109" s="12">
        <v>-871.85</v>
      </c>
      <c r="Q109" s="12">
        <v>-871.30000000000007</v>
      </c>
      <c r="R109" s="12">
        <v>-870.75000000000011</v>
      </c>
      <c r="S109" s="12"/>
    </row>
    <row r="110" spans="1:19" x14ac:dyDescent="0.25">
      <c r="A110">
        <f>A109+Calculator!$B$15</f>
        <v>225</v>
      </c>
      <c r="B110" s="12">
        <v>-770.1</v>
      </c>
      <c r="C110" s="12">
        <v>-769.55000000000007</v>
      </c>
      <c r="D110" s="12">
        <v>-769</v>
      </c>
      <c r="E110" s="12">
        <v>-768.45</v>
      </c>
      <c r="F110" s="12">
        <v>-767.90000000000009</v>
      </c>
      <c r="G110" s="12">
        <v>-767.35</v>
      </c>
      <c r="H110" s="12">
        <v>-766.80000000000007</v>
      </c>
      <c r="I110" s="12">
        <v>-766.25</v>
      </c>
      <c r="K110">
        <f>K109+Calculator!$B$27</f>
        <v>65</v>
      </c>
      <c r="L110" s="12">
        <v>-870.90000000000009</v>
      </c>
      <c r="M110" s="12">
        <v>-870.35000000000014</v>
      </c>
      <c r="N110" s="12">
        <v>-869.80000000000018</v>
      </c>
      <c r="O110" s="12">
        <v>-869.25000000000011</v>
      </c>
      <c r="P110" s="12">
        <v>-868.70000000000016</v>
      </c>
      <c r="Q110" s="12">
        <v>-868.15000000000009</v>
      </c>
      <c r="R110" s="12">
        <v>-867.60000000000014</v>
      </c>
      <c r="S110" s="12"/>
    </row>
    <row r="111" spans="1:19" x14ac:dyDescent="0.25">
      <c r="A111">
        <f>A110+Calculator!$B$15</f>
        <v>230</v>
      </c>
      <c r="B111" s="12">
        <v>-766.95</v>
      </c>
      <c r="C111" s="12">
        <v>-766.4</v>
      </c>
      <c r="D111" s="12">
        <v>-765.85</v>
      </c>
      <c r="E111" s="12">
        <v>-765.3</v>
      </c>
      <c r="F111" s="12">
        <v>-764.75</v>
      </c>
      <c r="G111" s="12">
        <v>-764.2</v>
      </c>
      <c r="H111" s="12">
        <v>-763.65</v>
      </c>
      <c r="I111" s="12">
        <v>-763.1</v>
      </c>
      <c r="K111">
        <f>K110+Calculator!$B$27</f>
        <v>70</v>
      </c>
      <c r="L111" s="12">
        <v>-867.75000000000011</v>
      </c>
      <c r="M111" s="12">
        <v>-867.2</v>
      </c>
      <c r="N111" s="12">
        <v>-866.65000000000009</v>
      </c>
      <c r="O111" s="12">
        <v>-866.10000000000014</v>
      </c>
      <c r="P111" s="12">
        <v>-865.55000000000007</v>
      </c>
      <c r="Q111" s="12">
        <v>-865.00000000000011</v>
      </c>
      <c r="R111" s="12">
        <v>-864.45</v>
      </c>
      <c r="S111" s="12"/>
    </row>
    <row r="112" spans="1:19" x14ac:dyDescent="0.25">
      <c r="A112">
        <f>A111+Calculator!$B$15</f>
        <v>235</v>
      </c>
      <c r="B112" s="12">
        <v>-763.8</v>
      </c>
      <c r="C112" s="12">
        <v>-763.25</v>
      </c>
      <c r="D112" s="12">
        <v>-762.69999999999993</v>
      </c>
      <c r="E112" s="12">
        <v>-762.15</v>
      </c>
      <c r="F112" s="12">
        <v>-761.59999999999991</v>
      </c>
      <c r="G112" s="12">
        <v>-761.05</v>
      </c>
      <c r="H112" s="12">
        <v>-760.5</v>
      </c>
      <c r="I112" s="12">
        <v>-759.94999999999993</v>
      </c>
      <c r="K112">
        <f>K111+Calculator!$B$27</f>
        <v>75</v>
      </c>
      <c r="L112" s="12">
        <v>-864.60000000000014</v>
      </c>
      <c r="M112" s="12">
        <v>-864.05000000000018</v>
      </c>
      <c r="N112" s="12">
        <v>-863.50000000000011</v>
      </c>
      <c r="O112" s="12">
        <v>-862.95000000000016</v>
      </c>
      <c r="P112" s="12">
        <v>-862.4000000000002</v>
      </c>
      <c r="Q112" s="12">
        <v>-861.85000000000014</v>
      </c>
      <c r="R112" s="12">
        <v>-861.30000000000018</v>
      </c>
      <c r="S112" s="12"/>
    </row>
    <row r="114" spans="1:14" x14ac:dyDescent="0.25">
      <c r="A114" s="39" t="s">
        <v>257</v>
      </c>
      <c r="K114" s="39" t="s">
        <v>258</v>
      </c>
    </row>
    <row r="115" spans="1:14" x14ac:dyDescent="0.25">
      <c r="A115" t="s">
        <v>315</v>
      </c>
      <c r="B115" t="s">
        <v>316</v>
      </c>
      <c r="C115" t="s">
        <v>317</v>
      </c>
      <c r="K115" t="s">
        <v>315</v>
      </c>
      <c r="L115" t="s">
        <v>316</v>
      </c>
      <c r="M115" t="s">
        <v>317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-782.7</v>
      </c>
      <c r="K116">
        <f>$K$106</f>
        <v>45</v>
      </c>
      <c r="L116">
        <f>$L$105</f>
        <v>-15</v>
      </c>
      <c r="M116">
        <f>K116+L116</f>
        <v>30</v>
      </c>
      <c r="N116" s="12">
        <f>L106</f>
        <v>-883.50000000000011</v>
      </c>
    </row>
    <row r="117" spans="1:14" x14ac:dyDescent="0.25">
      <c r="A117">
        <f t="shared" ref="A117" si="6">$A$107</f>
        <v>210</v>
      </c>
      <c r="B117">
        <f>$C$105</f>
        <v>-10</v>
      </c>
      <c r="C117">
        <f t="shared" ref="C117:C122" si="7">A117+B117</f>
        <v>200</v>
      </c>
      <c r="D117" s="12">
        <f>C107</f>
        <v>-779</v>
      </c>
      <c r="K117">
        <f t="shared" ref="K117" si="8">$K$107</f>
        <v>50</v>
      </c>
      <c r="L117">
        <f t="shared" ref="L117" si="9">$M$105</f>
        <v>-10</v>
      </c>
      <c r="M117">
        <f t="shared" ref="M117:M122" si="10">K117+L117</f>
        <v>40</v>
      </c>
      <c r="N117" s="12">
        <f>M107</f>
        <v>-879.80000000000018</v>
      </c>
    </row>
    <row r="118" spans="1:14" x14ac:dyDescent="0.25">
      <c r="A118">
        <f t="shared" ref="A118" si="11">$A$108</f>
        <v>215</v>
      </c>
      <c r="B118">
        <f>$D$105</f>
        <v>-5</v>
      </c>
      <c r="C118">
        <f t="shared" si="7"/>
        <v>210</v>
      </c>
      <c r="D118" s="12">
        <f>D108</f>
        <v>-775.30000000000007</v>
      </c>
      <c r="K118">
        <f t="shared" ref="K118" si="12">$K$108</f>
        <v>55</v>
      </c>
      <c r="L118">
        <f t="shared" ref="L118" si="13">$N$105</f>
        <v>-5</v>
      </c>
      <c r="M118">
        <f t="shared" si="10"/>
        <v>50</v>
      </c>
      <c r="N118" s="12">
        <f>N108</f>
        <v>-876.10000000000014</v>
      </c>
    </row>
    <row r="119" spans="1:14" x14ac:dyDescent="0.25">
      <c r="A119">
        <f t="shared" ref="A119" si="14">$A$109</f>
        <v>220</v>
      </c>
      <c r="B119">
        <f>$E$105</f>
        <v>0</v>
      </c>
      <c r="C119">
        <f t="shared" si="7"/>
        <v>220</v>
      </c>
      <c r="D119" s="12">
        <f>E109</f>
        <v>-771.60000000000014</v>
      </c>
      <c r="K119">
        <f t="shared" ref="K119" si="15">$K$109</f>
        <v>60</v>
      </c>
      <c r="L119">
        <f t="shared" ref="L119" si="16">$O$105</f>
        <v>0</v>
      </c>
      <c r="M119">
        <f t="shared" si="10"/>
        <v>60</v>
      </c>
      <c r="N119" s="12">
        <f>O109</f>
        <v>-872.40000000000009</v>
      </c>
    </row>
    <row r="120" spans="1:14" x14ac:dyDescent="0.25">
      <c r="A120">
        <f t="shared" ref="A120" si="17">$A$110</f>
        <v>225</v>
      </c>
      <c r="B120">
        <f>$F$105</f>
        <v>5</v>
      </c>
      <c r="C120">
        <f t="shared" si="7"/>
        <v>230</v>
      </c>
      <c r="D120" s="12">
        <f>F110</f>
        <v>-767.90000000000009</v>
      </c>
      <c r="K120">
        <f t="shared" ref="K120" si="18">$K$110</f>
        <v>65</v>
      </c>
      <c r="L120">
        <f t="shared" ref="L120" si="19">$P$105</f>
        <v>5</v>
      </c>
      <c r="M120">
        <f t="shared" si="10"/>
        <v>70</v>
      </c>
      <c r="N120" s="12">
        <f>P110</f>
        <v>-868.70000000000016</v>
      </c>
    </row>
    <row r="121" spans="1:14" x14ac:dyDescent="0.25">
      <c r="A121">
        <f t="shared" ref="A121" si="20">$A$111</f>
        <v>230</v>
      </c>
      <c r="B121">
        <f>$G$105</f>
        <v>10</v>
      </c>
      <c r="C121">
        <f t="shared" si="7"/>
        <v>240</v>
      </c>
      <c r="D121" s="12">
        <f>G111</f>
        <v>-764.2</v>
      </c>
      <c r="K121">
        <f t="shared" ref="K121" si="21">$K$111</f>
        <v>70</v>
      </c>
      <c r="L121">
        <f t="shared" ref="L121" si="22">$Q$105</f>
        <v>10</v>
      </c>
      <c r="M121">
        <f t="shared" si="10"/>
        <v>80</v>
      </c>
      <c r="N121" s="12">
        <f>Q111</f>
        <v>-865.00000000000011</v>
      </c>
    </row>
    <row r="122" spans="1:14" x14ac:dyDescent="0.25">
      <c r="A122">
        <f t="shared" ref="A122" si="23">$A$112</f>
        <v>235</v>
      </c>
      <c r="B122">
        <f>$H$105</f>
        <v>15</v>
      </c>
      <c r="C122">
        <f t="shared" si="7"/>
        <v>250</v>
      </c>
      <c r="D122" s="12">
        <f>H112</f>
        <v>-760.5</v>
      </c>
      <c r="K122">
        <f t="shared" ref="K122" si="24">$K$112</f>
        <v>75</v>
      </c>
      <c r="L122">
        <f t="shared" ref="L122" si="25">$R$105</f>
        <v>15</v>
      </c>
      <c r="M122">
        <f t="shared" si="10"/>
        <v>90</v>
      </c>
      <c r="N122" s="12">
        <f>R112</f>
        <v>-861.30000000000018</v>
      </c>
    </row>
    <row r="123" spans="1:14" x14ac:dyDescent="0.25">
      <c r="D123" s="12"/>
      <c r="N123" s="12"/>
    </row>
    <row r="124" spans="1:14" x14ac:dyDescent="0.25">
      <c r="D124" s="12"/>
      <c r="N124" s="12"/>
    </row>
    <row r="125" spans="1:14" x14ac:dyDescent="0.25">
      <c r="D125" s="12"/>
      <c r="N125" s="12"/>
    </row>
    <row r="126" spans="1:14" x14ac:dyDescent="0.25">
      <c r="D126" s="12"/>
      <c r="N126" s="12"/>
    </row>
    <row r="127" spans="1:14" x14ac:dyDescent="0.25">
      <c r="N127" s="12"/>
    </row>
    <row r="128" spans="1:14" x14ac:dyDescent="0.25">
      <c r="D128" s="12"/>
    </row>
    <row r="129" spans="4:14" x14ac:dyDescent="0.25">
      <c r="D129" s="12"/>
      <c r="N129" s="12"/>
    </row>
    <row r="130" spans="4:14" x14ac:dyDescent="0.25">
      <c r="D130" s="12"/>
      <c r="N130" s="12"/>
    </row>
    <row r="131" spans="4:14" x14ac:dyDescent="0.25">
      <c r="D131" s="12"/>
      <c r="N131" s="12"/>
    </row>
    <row r="132" spans="4:14" x14ac:dyDescent="0.25">
      <c r="D132" s="12"/>
    </row>
    <row r="133" spans="4:14" x14ac:dyDescent="0.25">
      <c r="D133" s="12"/>
      <c r="N133" s="12"/>
    </row>
    <row r="134" spans="4:14" x14ac:dyDescent="0.25">
      <c r="D134" s="12"/>
      <c r="N134" s="12"/>
    </row>
    <row r="135" spans="4:14" x14ac:dyDescent="0.25">
      <c r="N135" s="12"/>
    </row>
    <row r="136" spans="4:14" x14ac:dyDescent="0.25">
      <c r="D136" s="12"/>
      <c r="N136" s="12"/>
    </row>
    <row r="137" spans="4:14" x14ac:dyDescent="0.25">
      <c r="D137" s="12"/>
      <c r="N137" s="12"/>
    </row>
    <row r="138" spans="4:14" x14ac:dyDescent="0.25">
      <c r="D138" s="12"/>
      <c r="N138" s="12"/>
    </row>
    <row r="139" spans="4:14" x14ac:dyDescent="0.25">
      <c r="D139" s="12"/>
      <c r="N139" s="12"/>
    </row>
    <row r="140" spans="4:14" x14ac:dyDescent="0.25">
      <c r="D140" s="12"/>
    </row>
    <row r="141" spans="4:14" x14ac:dyDescent="0.25">
      <c r="D141" s="12"/>
      <c r="N141" s="12"/>
    </row>
    <row r="142" spans="4:14" x14ac:dyDescent="0.25">
      <c r="D142" s="12"/>
      <c r="N142" s="12"/>
    </row>
    <row r="143" spans="4:14" x14ac:dyDescent="0.25">
      <c r="N143" s="12"/>
    </row>
    <row r="144" spans="4:14" x14ac:dyDescent="0.25">
      <c r="N144" s="12"/>
    </row>
    <row r="145" spans="14:14" x14ac:dyDescent="0.25">
      <c r="N145" s="12"/>
    </row>
    <row r="146" spans="14:14" x14ac:dyDescent="0.25">
      <c r="N146" s="12"/>
    </row>
    <row r="147" spans="14:14" x14ac:dyDescent="0.25">
      <c r="N147" s="12"/>
    </row>
    <row r="157" spans="14:14" x14ac:dyDescent="0.25">
      <c r="N157" s="12"/>
    </row>
    <row r="158" spans="14:14" x14ac:dyDescent="0.25">
      <c r="N158" s="12"/>
    </row>
    <row r="159" spans="14:14" x14ac:dyDescent="0.25">
      <c r="N159" s="12"/>
    </row>
    <row r="160" spans="14:14" x14ac:dyDescent="0.25">
      <c r="N160" s="12"/>
    </row>
    <row r="161" spans="14:14" x14ac:dyDescent="0.25">
      <c r="N161" s="12"/>
    </row>
    <row r="162" spans="14:14" x14ac:dyDescent="0.25">
      <c r="N162" s="12"/>
    </row>
    <row r="163" spans="14:14" x14ac:dyDescent="0.25">
      <c r="N163" s="12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585E9-8951-43FE-B619-368626E4E015}">
  <dimension ref="A1:S163"/>
  <sheetViews>
    <sheetView workbookViewId="0">
      <selection activeCell="D18" sqref="D18"/>
    </sheetView>
  </sheetViews>
  <sheetFormatPr defaultRowHeight="15" x14ac:dyDescent="0.25"/>
  <cols>
    <col min="1" max="1" width="25.7109375" customWidth="1"/>
    <col min="2" max="2" width="16.28515625" bestFit="1" customWidth="1"/>
    <col min="3" max="3" width="10.5703125" customWidth="1"/>
    <col min="4" max="4" width="11.140625" customWidth="1"/>
    <col min="5" max="5" width="11" customWidth="1"/>
    <col min="6" max="6" width="10.28515625" customWidth="1"/>
    <col min="7" max="7" width="10.5703125" customWidth="1"/>
    <col min="8" max="8" width="11.7109375" customWidth="1"/>
    <col min="9" max="9" width="10.7109375" customWidth="1"/>
    <col min="12" max="12" width="10.7109375" customWidth="1"/>
    <col min="13" max="13" width="10.42578125" customWidth="1"/>
    <col min="14" max="14" width="10.5703125" customWidth="1"/>
    <col min="15" max="15" width="11" customWidth="1"/>
    <col min="16" max="16" width="11.28515625" customWidth="1"/>
    <col min="17" max="17" width="10.7109375" customWidth="1"/>
    <col min="18" max="18" width="9.7109375" customWidth="1"/>
  </cols>
  <sheetData>
    <row r="1" spans="1:8" x14ac:dyDescent="0.25">
      <c r="A1" s="59" t="s">
        <v>215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165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450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f>IF(Calculator!B7="Cotton",Calculator!B13,IF(Calculator!B19="Cotton",Calculator!B25,0.74))</f>
        <v>0.74</v>
      </c>
      <c r="D7" s="17">
        <f>IF(Calculator!B7="Cotton",Calculator!B10,IF(Calculator!B19="Cotton",Calculator!B22,1200))</f>
        <v>1200</v>
      </c>
      <c r="E7" s="30">
        <f>ROUND(C7*D7,2)</f>
        <v>888</v>
      </c>
      <c r="F7" s="16">
        <v>0</v>
      </c>
      <c r="G7" s="30">
        <f>ROUND(E7*F7,2)</f>
        <v>0</v>
      </c>
      <c r="H7" s="30">
        <f>ROUND(E7-G7,2)</f>
        <v>888</v>
      </c>
    </row>
    <row r="8" spans="1:8" x14ac:dyDescent="0.25">
      <c r="A8" s="9" t="s">
        <v>65</v>
      </c>
      <c r="B8" s="9" t="s">
        <v>29</v>
      </c>
      <c r="C8" s="49">
        <f>IF(Calculator!B7="Cotton",Calculator!C13,IF(Calculator!B19="Cotton",Calculator!C25,0.11))</f>
        <v>0.11</v>
      </c>
      <c r="D8" s="50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1066.2</v>
      </c>
      <c r="G9" s="12">
        <f>SUM(G7:G8)</f>
        <v>0</v>
      </c>
      <c r="H9" s="12">
        <f>ROUND(E9-G9,2)</f>
        <v>1066.2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17</v>
      </c>
      <c r="C12" s="30"/>
      <c r="E12" s="30"/>
    </row>
    <row r="13" spans="1:8" x14ac:dyDescent="0.25">
      <c r="A13" s="14" t="s">
        <v>66</v>
      </c>
      <c r="B13" s="14" t="s">
        <v>18</v>
      </c>
      <c r="C13" s="15">
        <v>1.52</v>
      </c>
      <c r="D13" s="14">
        <v>2.2999999999999998</v>
      </c>
      <c r="E13" s="30">
        <f>ROUND(C13*D13,2)</f>
        <v>3.5</v>
      </c>
      <c r="F13" s="16">
        <v>0</v>
      </c>
      <c r="G13" s="30">
        <f>ROUND(E13*F13,2)</f>
        <v>0</v>
      </c>
      <c r="H13" s="30">
        <f>ROUND(E13-G13,2)</f>
        <v>3.5</v>
      </c>
    </row>
    <row r="14" spans="1:8" x14ac:dyDescent="0.25">
      <c r="A14" s="14" t="s">
        <v>67</v>
      </c>
      <c r="B14" s="14" t="s">
        <v>26</v>
      </c>
      <c r="C14" s="15">
        <v>3.56</v>
      </c>
      <c r="D14" s="14">
        <v>2.3125</v>
      </c>
      <c r="E14" s="30">
        <f>ROUND(C14*D14,2)</f>
        <v>8.23</v>
      </c>
      <c r="F14" s="16">
        <v>0</v>
      </c>
      <c r="G14" s="30">
        <f>ROUND(E14*F14,2)</f>
        <v>0</v>
      </c>
      <c r="H14" s="30">
        <f>ROUND(E14-G14,2)</f>
        <v>8.23</v>
      </c>
    </row>
    <row r="15" spans="1:8" x14ac:dyDescent="0.25">
      <c r="A15" s="14" t="s">
        <v>68</v>
      </c>
      <c r="B15" s="14" t="s">
        <v>26</v>
      </c>
      <c r="C15" s="15">
        <v>12.5</v>
      </c>
      <c r="D15" s="14">
        <v>0.5</v>
      </c>
      <c r="E15" s="30">
        <f>ROUND(C15*D15,2)</f>
        <v>6.25</v>
      </c>
      <c r="F15" s="16">
        <v>0</v>
      </c>
      <c r="G15" s="30">
        <f>ROUND(E15*F15,2)</f>
        <v>0</v>
      </c>
      <c r="H15" s="30">
        <f>ROUND(E15-G15,2)</f>
        <v>6.25</v>
      </c>
    </row>
    <row r="16" spans="1:8" x14ac:dyDescent="0.25">
      <c r="A16" s="13" t="s">
        <v>69</v>
      </c>
      <c r="C16" s="30"/>
      <c r="E16" s="30"/>
    </row>
    <row r="17" spans="1:8" x14ac:dyDescent="0.25">
      <c r="A17" s="14" t="s">
        <v>70</v>
      </c>
      <c r="B17" s="14" t="s">
        <v>29</v>
      </c>
      <c r="C17" s="15">
        <v>0.11</v>
      </c>
      <c r="D17" s="14">
        <f>D7</f>
        <v>1200</v>
      </c>
      <c r="E17" s="30">
        <f>ROUND(C17*D17,2)</f>
        <v>132</v>
      </c>
      <c r="F17" s="16">
        <v>0</v>
      </c>
      <c r="G17" s="30">
        <f>ROUND(E17*F17,2)</f>
        <v>0</v>
      </c>
      <c r="H17" s="30">
        <f>ROUND(E17-G17,2)</f>
        <v>132</v>
      </c>
    </row>
    <row r="18" spans="1:8" x14ac:dyDescent="0.25">
      <c r="A18" s="13" t="s">
        <v>20</v>
      </c>
      <c r="C18" s="30"/>
      <c r="E18" s="30"/>
    </row>
    <row r="19" spans="1:8" x14ac:dyDescent="0.25">
      <c r="A19" s="14" t="s">
        <v>22</v>
      </c>
      <c r="B19" s="14" t="s">
        <v>21</v>
      </c>
      <c r="C19" s="15">
        <v>46.6</v>
      </c>
      <c r="D19" s="14">
        <v>1.5</v>
      </c>
      <c r="E19" s="30">
        <f>ROUND(C19*D19,2)</f>
        <v>69.900000000000006</v>
      </c>
      <c r="F19" s="16">
        <v>0</v>
      </c>
      <c r="G19" s="30">
        <f>ROUND(E19*F19,2)</f>
        <v>0</v>
      </c>
      <c r="H19" s="30">
        <f>ROUND(E19-G19,2)</f>
        <v>69.900000000000006</v>
      </c>
    </row>
    <row r="20" spans="1:8" x14ac:dyDescent="0.25">
      <c r="A20" s="14" t="s">
        <v>103</v>
      </c>
      <c r="B20" s="14" t="s">
        <v>19</v>
      </c>
      <c r="C20" s="15">
        <v>4.3</v>
      </c>
      <c r="D20" s="14">
        <v>18.399999999999999</v>
      </c>
      <c r="E20" s="30">
        <f>ROUND(C20*D20,2)</f>
        <v>79.12</v>
      </c>
      <c r="F20" s="16">
        <v>0</v>
      </c>
      <c r="G20" s="30">
        <f>ROUND(E20*F20,2)</f>
        <v>0</v>
      </c>
      <c r="H20" s="30">
        <f>ROUND(E20-G20,2)</f>
        <v>79.12</v>
      </c>
    </row>
    <row r="21" spans="1:8" x14ac:dyDescent="0.25">
      <c r="A21" s="13" t="s">
        <v>23</v>
      </c>
      <c r="C21" s="30"/>
      <c r="E21" s="30"/>
    </row>
    <row r="22" spans="1:8" x14ac:dyDescent="0.25">
      <c r="A22" s="14" t="s">
        <v>71</v>
      </c>
      <c r="B22" s="14" t="s">
        <v>48</v>
      </c>
      <c r="C22" s="15">
        <v>20</v>
      </c>
      <c r="D22" s="14">
        <v>1</v>
      </c>
      <c r="E22" s="30">
        <f>ROUND(C22*D22,2)</f>
        <v>20</v>
      </c>
      <c r="F22" s="16">
        <v>0</v>
      </c>
      <c r="G22" s="30">
        <f>ROUND(E22*F22,2)</f>
        <v>0</v>
      </c>
      <c r="H22" s="30">
        <f>ROUND(E22-G22,2)</f>
        <v>20</v>
      </c>
    </row>
    <row r="23" spans="1:8" x14ac:dyDescent="0.25">
      <c r="A23" s="13" t="s">
        <v>24</v>
      </c>
      <c r="C23" s="30"/>
      <c r="E23" s="30"/>
    </row>
    <row r="24" spans="1:8" x14ac:dyDescent="0.25">
      <c r="A24" s="14" t="s">
        <v>59</v>
      </c>
      <c r="B24" s="14" t="s">
        <v>26</v>
      </c>
      <c r="C24" s="15">
        <v>14.3</v>
      </c>
      <c r="D24" s="14">
        <v>0.5</v>
      </c>
      <c r="E24" s="30">
        <f t="shared" ref="E24:E29" si="0">ROUND(C24*D24,2)</f>
        <v>7.15</v>
      </c>
      <c r="F24" s="16">
        <v>0</v>
      </c>
      <c r="G24" s="30">
        <f t="shared" ref="G24:G29" si="1">ROUND(E24*F24,2)</f>
        <v>0</v>
      </c>
      <c r="H24" s="30">
        <f t="shared" ref="H24:H29" si="2">ROUND(E24-G24,2)</f>
        <v>7.15</v>
      </c>
    </row>
    <row r="25" spans="1:8" x14ac:dyDescent="0.25">
      <c r="A25" s="14" t="s">
        <v>25</v>
      </c>
      <c r="B25" s="14" t="s">
        <v>18</v>
      </c>
      <c r="C25" s="15">
        <v>0.34</v>
      </c>
      <c r="D25" s="14">
        <v>96</v>
      </c>
      <c r="E25" s="30">
        <f t="shared" si="0"/>
        <v>32.64</v>
      </c>
      <c r="F25" s="16">
        <v>0</v>
      </c>
      <c r="G25" s="30">
        <f t="shared" si="1"/>
        <v>0</v>
      </c>
      <c r="H25" s="30">
        <f t="shared" si="2"/>
        <v>32.64</v>
      </c>
    </row>
    <row r="26" spans="1:8" x14ac:dyDescent="0.25">
      <c r="A26" s="14" t="s">
        <v>105</v>
      </c>
      <c r="B26" s="14" t="s">
        <v>18</v>
      </c>
      <c r="C26" s="15">
        <v>0.37</v>
      </c>
      <c r="D26" s="14">
        <v>48</v>
      </c>
      <c r="E26" s="30">
        <f t="shared" si="0"/>
        <v>17.760000000000002</v>
      </c>
      <c r="F26" s="16">
        <v>0</v>
      </c>
      <c r="G26" s="30">
        <f t="shared" si="1"/>
        <v>0</v>
      </c>
      <c r="H26" s="30">
        <f t="shared" si="2"/>
        <v>17.760000000000002</v>
      </c>
    </row>
    <row r="27" spans="1:8" x14ac:dyDescent="0.25">
      <c r="A27" s="14" t="s">
        <v>106</v>
      </c>
      <c r="B27" s="14" t="s">
        <v>26</v>
      </c>
      <c r="C27" s="15">
        <v>6.37</v>
      </c>
      <c r="D27" s="14">
        <v>2</v>
      </c>
      <c r="E27" s="30">
        <f t="shared" si="0"/>
        <v>12.74</v>
      </c>
      <c r="F27" s="16">
        <v>0</v>
      </c>
      <c r="G27" s="30">
        <f t="shared" si="1"/>
        <v>0</v>
      </c>
      <c r="H27" s="30">
        <f t="shared" si="2"/>
        <v>12.74</v>
      </c>
    </row>
    <row r="28" spans="1:8" x14ac:dyDescent="0.25">
      <c r="A28" s="14" t="s">
        <v>398</v>
      </c>
      <c r="B28" s="14" t="s">
        <v>18</v>
      </c>
      <c r="C28" s="15">
        <v>0.83</v>
      </c>
      <c r="D28" s="14">
        <v>25.6</v>
      </c>
      <c r="E28" s="30">
        <f t="shared" si="0"/>
        <v>21.25</v>
      </c>
      <c r="F28" s="16">
        <v>0</v>
      </c>
      <c r="G28" s="30">
        <f t="shared" si="1"/>
        <v>0</v>
      </c>
      <c r="H28" s="30">
        <f t="shared" si="2"/>
        <v>21.25</v>
      </c>
    </row>
    <row r="29" spans="1:8" x14ac:dyDescent="0.25">
      <c r="A29" s="14" t="s">
        <v>74</v>
      </c>
      <c r="B29" s="14" t="s">
        <v>26</v>
      </c>
      <c r="C29" s="15">
        <v>11.45</v>
      </c>
      <c r="D29" s="14">
        <v>2</v>
      </c>
      <c r="E29" s="30">
        <f t="shared" si="0"/>
        <v>22.9</v>
      </c>
      <c r="F29" s="16">
        <v>0</v>
      </c>
      <c r="G29" s="30">
        <f t="shared" si="1"/>
        <v>0</v>
      </c>
      <c r="H29" s="30">
        <f t="shared" si="2"/>
        <v>22.9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78</v>
      </c>
      <c r="B31" s="14" t="s">
        <v>29</v>
      </c>
      <c r="C31" s="15">
        <v>9.3000000000000007</v>
      </c>
      <c r="D31" s="14">
        <v>2</v>
      </c>
      <c r="E31" s="30">
        <f>ROUND(C31*D31,2)</f>
        <v>18.600000000000001</v>
      </c>
      <c r="F31" s="16">
        <v>0</v>
      </c>
      <c r="G31" s="30">
        <f>ROUND(E31*F31,2)</f>
        <v>0</v>
      </c>
      <c r="H31" s="30">
        <f>ROUND(E31-G31,2)</f>
        <v>18.600000000000001</v>
      </c>
    </row>
    <row r="32" spans="1:8" x14ac:dyDescent="0.25">
      <c r="A32" s="14" t="s">
        <v>107</v>
      </c>
      <c r="B32" s="14" t="s">
        <v>18</v>
      </c>
      <c r="C32" s="15">
        <v>1.43</v>
      </c>
      <c r="D32" s="14">
        <v>3.2</v>
      </c>
      <c r="E32" s="30">
        <f>ROUND(C32*D32,2)</f>
        <v>4.58</v>
      </c>
      <c r="F32" s="16">
        <v>0</v>
      </c>
      <c r="G32" s="30">
        <f>ROUND(E32*F32,2)</f>
        <v>0</v>
      </c>
      <c r="H32" s="30">
        <f>ROUND(E32-G32,2)</f>
        <v>4.58</v>
      </c>
    </row>
    <row r="33" spans="1:8" x14ac:dyDescent="0.25">
      <c r="A33" s="14" t="s">
        <v>79</v>
      </c>
      <c r="B33" s="14" t="s">
        <v>18</v>
      </c>
      <c r="C33" s="15">
        <v>5.95</v>
      </c>
      <c r="D33" s="14">
        <v>2</v>
      </c>
      <c r="E33" s="30">
        <f>ROUND(C33*D33,2)</f>
        <v>11.9</v>
      </c>
      <c r="F33" s="16">
        <v>0</v>
      </c>
      <c r="G33" s="30">
        <f>ROUND(E33*F33,2)</f>
        <v>0</v>
      </c>
      <c r="H33" s="30">
        <f>ROUND(E33-G33,2)</f>
        <v>11.9</v>
      </c>
    </row>
    <row r="34" spans="1:8" x14ac:dyDescent="0.25">
      <c r="A34" s="14" t="s">
        <v>112</v>
      </c>
      <c r="B34" s="14" t="s">
        <v>48</v>
      </c>
      <c r="C34" s="15">
        <v>15</v>
      </c>
      <c r="D34" s="14">
        <v>1</v>
      </c>
      <c r="E34" s="30">
        <f>ROUND(C34*D34,2)</f>
        <v>15</v>
      </c>
      <c r="F34" s="16">
        <v>0</v>
      </c>
      <c r="G34" s="30">
        <f>ROUND(E34*F34,2)</f>
        <v>0</v>
      </c>
      <c r="H34" s="30">
        <f>ROUND(E34-G34,2)</f>
        <v>15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399</v>
      </c>
      <c r="B36" s="14" t="s">
        <v>60</v>
      </c>
      <c r="C36" s="15">
        <v>2.35</v>
      </c>
      <c r="D36" s="14">
        <v>45</v>
      </c>
      <c r="E36" s="30">
        <f>ROUND(C36*D36,2)</f>
        <v>105.75</v>
      </c>
      <c r="F36" s="16">
        <v>0</v>
      </c>
      <c r="G36" s="30">
        <f>ROUND(E36*F36,2)</f>
        <v>0</v>
      </c>
      <c r="H36" s="30">
        <f>ROUND(E36-G36,2)</f>
        <v>105.75</v>
      </c>
    </row>
    <row r="37" spans="1:8" x14ac:dyDescent="0.25">
      <c r="A37" s="13" t="s">
        <v>85</v>
      </c>
      <c r="C37" s="30"/>
      <c r="E37" s="30"/>
    </row>
    <row r="38" spans="1:8" x14ac:dyDescent="0.25">
      <c r="A38" s="14" t="s">
        <v>86</v>
      </c>
      <c r="B38" s="14" t="s">
        <v>18</v>
      </c>
      <c r="C38" s="15">
        <v>0.22</v>
      </c>
      <c r="D38" s="14">
        <v>32</v>
      </c>
      <c r="E38" s="30">
        <f>ROUND(C38*D38,2)</f>
        <v>7.04</v>
      </c>
      <c r="F38" s="16">
        <v>0</v>
      </c>
      <c r="G38" s="30">
        <f>ROUND(E38*F38,2)</f>
        <v>0</v>
      </c>
      <c r="H38" s="30">
        <f>ROUND(E38-G38,2)</f>
        <v>7.04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0.4</v>
      </c>
      <c r="E40" s="30">
        <f>ROUND(C40*D40,2)</f>
        <v>1.32</v>
      </c>
      <c r="F40" s="16">
        <v>0</v>
      </c>
      <c r="G40" s="30">
        <f>ROUND(E40*F40,2)</f>
        <v>0</v>
      </c>
      <c r="H40" s="30">
        <f>ROUND(E40-G40,2)</f>
        <v>1.32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87</v>
      </c>
      <c r="C43" s="30"/>
      <c r="E43" s="30"/>
    </row>
    <row r="44" spans="1:8" x14ac:dyDescent="0.25">
      <c r="A44" s="14" t="s">
        <v>88</v>
      </c>
      <c r="B44" s="14" t="s">
        <v>48</v>
      </c>
      <c r="C44" s="15">
        <v>1</v>
      </c>
      <c r="D44" s="14">
        <v>1</v>
      </c>
      <c r="E44" s="30">
        <f>ROUND(C44*D44,2)</f>
        <v>1</v>
      </c>
      <c r="F44" s="16">
        <v>0</v>
      </c>
      <c r="G44" s="30">
        <f>ROUND(E44*F44,2)</f>
        <v>0</v>
      </c>
      <c r="H44" s="30">
        <f>ROUND(E44-G44,2)</f>
        <v>1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58</v>
      </c>
      <c r="D46" s="14">
        <v>0.66600000000000004</v>
      </c>
      <c r="E46" s="30">
        <f>ROUND(C46*D46,2)</f>
        <v>38.630000000000003</v>
      </c>
      <c r="F46" s="16">
        <v>0</v>
      </c>
      <c r="G46" s="30">
        <f>ROUND(E46*F46,2)</f>
        <v>0</v>
      </c>
      <c r="H46" s="30">
        <f>ROUND(E46-G46,2)</f>
        <v>38.630000000000003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117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16.54</v>
      </c>
      <c r="D52" s="14">
        <v>0.73650000000000004</v>
      </c>
      <c r="E52" s="30">
        <f>ROUND(C52*D52,2)</f>
        <v>12.18</v>
      </c>
      <c r="F52" s="16">
        <v>0</v>
      </c>
      <c r="G52" s="30">
        <f>ROUND(E52*F52,2)</f>
        <v>0</v>
      </c>
      <c r="H52" s="30">
        <f>ROUND(E52-G52,2)</f>
        <v>12.18</v>
      </c>
    </row>
    <row r="53" spans="1:8" x14ac:dyDescent="0.25">
      <c r="A53" s="14" t="s">
        <v>91</v>
      </c>
      <c r="B53" s="14" t="s">
        <v>39</v>
      </c>
      <c r="C53" s="15">
        <v>16.54</v>
      </c>
      <c r="D53" s="14">
        <v>0.2722</v>
      </c>
      <c r="E53" s="30">
        <f>ROUND(C53*D53,2)</f>
        <v>4.5</v>
      </c>
      <c r="F53" s="16">
        <v>0</v>
      </c>
      <c r="G53" s="30">
        <f>ROUND(E53*F53,2)</f>
        <v>0</v>
      </c>
      <c r="H53" s="30">
        <f>ROUND(E53-G53,2)</f>
        <v>4.5</v>
      </c>
    </row>
    <row r="54" spans="1:8" x14ac:dyDescent="0.25">
      <c r="A54" s="13" t="s">
        <v>43</v>
      </c>
      <c r="C54" s="30"/>
      <c r="E54" s="30"/>
    </row>
    <row r="55" spans="1:8" x14ac:dyDescent="0.25">
      <c r="A55" s="14" t="s">
        <v>42</v>
      </c>
      <c r="B55" s="14" t="s">
        <v>39</v>
      </c>
      <c r="C55" s="15">
        <v>9.06</v>
      </c>
      <c r="D55" s="14">
        <v>0.32219999999999999</v>
      </c>
      <c r="E55" s="30">
        <f>ROUND(C55*D55,2)</f>
        <v>2.92</v>
      </c>
      <c r="F55" s="16">
        <v>0</v>
      </c>
      <c r="G55" s="30">
        <f>ROUND(E55*F55,2)</f>
        <v>0</v>
      </c>
      <c r="H55" s="30">
        <f>ROUND(E55-G55,2)</f>
        <v>2.92</v>
      </c>
    </row>
    <row r="56" spans="1:8" x14ac:dyDescent="0.25">
      <c r="A56" s="14" t="s">
        <v>91</v>
      </c>
      <c r="B56" s="14" t="s">
        <v>39</v>
      </c>
      <c r="C56" s="15">
        <v>9.06</v>
      </c>
      <c r="D56" s="14">
        <v>0.22220000000000001</v>
      </c>
      <c r="E56" s="30">
        <f>ROUND(C56*D56,2)</f>
        <v>2.0099999999999998</v>
      </c>
      <c r="F56" s="16">
        <v>0</v>
      </c>
      <c r="G56" s="30">
        <f>ROUND(E56*F56,2)</f>
        <v>0</v>
      </c>
      <c r="H56" s="30">
        <f>ROUND(E56-G56,2)</f>
        <v>2.0099999999999998</v>
      </c>
    </row>
    <row r="57" spans="1:8" x14ac:dyDescent="0.25">
      <c r="A57" s="14" t="s">
        <v>44</v>
      </c>
      <c r="B57" s="14" t="s">
        <v>39</v>
      </c>
      <c r="C57" s="15">
        <v>16.61</v>
      </c>
      <c r="D57" s="14">
        <v>0.80700000000000005</v>
      </c>
      <c r="E57" s="30">
        <f>ROUND(C57*D57,2)</f>
        <v>13.4</v>
      </c>
      <c r="F57" s="16">
        <v>0</v>
      </c>
      <c r="G57" s="30">
        <f>ROUND(E57*F57,2)</f>
        <v>0</v>
      </c>
      <c r="H57" s="30">
        <f>ROUND(E57-G57,2)</f>
        <v>13.4</v>
      </c>
    </row>
    <row r="58" spans="1:8" x14ac:dyDescent="0.25">
      <c r="A58" s="13" t="s">
        <v>45</v>
      </c>
      <c r="C58" s="30"/>
      <c r="E58" s="30"/>
    </row>
    <row r="59" spans="1:8" x14ac:dyDescent="0.25">
      <c r="A59" s="14" t="s">
        <v>38</v>
      </c>
      <c r="B59" s="14" t="s">
        <v>19</v>
      </c>
      <c r="C59" s="15">
        <v>4.4800000000000004</v>
      </c>
      <c r="D59" s="14">
        <v>11.373200000000001</v>
      </c>
      <c r="E59" s="30">
        <f>ROUND(C59*D59,2)</f>
        <v>50.95</v>
      </c>
      <c r="F59" s="16">
        <v>0</v>
      </c>
      <c r="G59" s="30">
        <f>ROUND(E59*F59,2)</f>
        <v>0</v>
      </c>
      <c r="H59" s="30">
        <f>ROUND(E59-G59,2)</f>
        <v>50.95</v>
      </c>
    </row>
    <row r="60" spans="1:8" x14ac:dyDescent="0.25">
      <c r="A60" s="14" t="s">
        <v>91</v>
      </c>
      <c r="B60" s="14" t="s">
        <v>19</v>
      </c>
      <c r="C60" s="15">
        <v>4.4800000000000004</v>
      </c>
      <c r="D60" s="14">
        <v>4.4208999999999996</v>
      </c>
      <c r="E60" s="30">
        <f>ROUND(C60*D60,2)</f>
        <v>19.809999999999999</v>
      </c>
      <c r="F60" s="16">
        <v>0</v>
      </c>
      <c r="G60" s="30">
        <f>ROUND(E60*F60,2)</f>
        <v>0</v>
      </c>
      <c r="H60" s="30">
        <f>ROUND(E60-G60,2)</f>
        <v>19.809999999999999</v>
      </c>
    </row>
    <row r="61" spans="1:8" x14ac:dyDescent="0.25">
      <c r="A61" s="13" t="s">
        <v>47</v>
      </c>
      <c r="C61" s="30"/>
      <c r="E61" s="30"/>
    </row>
    <row r="62" spans="1:8" x14ac:dyDescent="0.25">
      <c r="A62" s="14" t="s">
        <v>42</v>
      </c>
      <c r="B62" s="14" t="s">
        <v>48</v>
      </c>
      <c r="C62" s="15">
        <v>10.39</v>
      </c>
      <c r="D62" s="14">
        <v>1</v>
      </c>
      <c r="E62" s="30">
        <f>ROUND(C62*D62,2)</f>
        <v>10.39</v>
      </c>
      <c r="F62" s="16">
        <v>0</v>
      </c>
      <c r="G62" s="30">
        <f>ROUND(E62*F62,2)</f>
        <v>0</v>
      </c>
      <c r="H62" s="30">
        <f t="shared" ref="H62:H67" si="3">ROUND(E62-G62,2)</f>
        <v>10.39</v>
      </c>
    </row>
    <row r="63" spans="1:8" x14ac:dyDescent="0.25">
      <c r="A63" s="14" t="s">
        <v>38</v>
      </c>
      <c r="B63" s="14" t="s">
        <v>48</v>
      </c>
      <c r="C63" s="15">
        <v>7.02</v>
      </c>
      <c r="D63" s="14">
        <v>1</v>
      </c>
      <c r="E63" s="30">
        <f>ROUND(C63*D63,2)</f>
        <v>7.02</v>
      </c>
      <c r="F63" s="16">
        <v>0</v>
      </c>
      <c r="G63" s="30">
        <f>ROUND(E63*F63,2)</f>
        <v>0</v>
      </c>
      <c r="H63" s="30">
        <f t="shared" si="3"/>
        <v>7.02</v>
      </c>
    </row>
    <row r="64" spans="1:8" x14ac:dyDescent="0.25">
      <c r="A64" s="14" t="s">
        <v>91</v>
      </c>
      <c r="B64" s="14" t="s">
        <v>48</v>
      </c>
      <c r="C64" s="15">
        <v>14.22</v>
      </c>
      <c r="D64" s="14">
        <v>1</v>
      </c>
      <c r="E64" s="30">
        <f>ROUND(C64*D64,2)</f>
        <v>14.22</v>
      </c>
      <c r="F64" s="16">
        <v>0</v>
      </c>
      <c r="G64" s="30">
        <f>ROUND(E64*F64,2)</f>
        <v>0</v>
      </c>
      <c r="H64" s="30">
        <f t="shared" si="3"/>
        <v>14.22</v>
      </c>
    </row>
    <row r="65" spans="1:8" x14ac:dyDescent="0.25">
      <c r="A65" s="9" t="s">
        <v>49</v>
      </c>
      <c r="B65" s="9" t="s">
        <v>48</v>
      </c>
      <c r="C65" s="10">
        <v>21.68</v>
      </c>
      <c r="D65" s="9">
        <v>1</v>
      </c>
      <c r="E65" s="28">
        <f>ROUND(C65*D65,2)</f>
        <v>21.68</v>
      </c>
      <c r="F65" s="11">
        <v>0</v>
      </c>
      <c r="G65" s="28">
        <f>ROUND(E65*F65,2)</f>
        <v>0</v>
      </c>
      <c r="H65" s="28">
        <f t="shared" si="3"/>
        <v>21.68</v>
      </c>
    </row>
    <row r="66" spans="1:8" x14ac:dyDescent="0.25">
      <c r="A66" s="7" t="s">
        <v>50</v>
      </c>
      <c r="C66" s="30"/>
      <c r="E66" s="30">
        <f>SUM(E13:E65)</f>
        <v>815.16999999999985</v>
      </c>
      <c r="G66" s="12">
        <f>SUM(G13:G65)</f>
        <v>0</v>
      </c>
      <c r="H66" s="12">
        <f t="shared" si="3"/>
        <v>815.17</v>
      </c>
    </row>
    <row r="67" spans="1:8" x14ac:dyDescent="0.25">
      <c r="A67" s="7" t="s">
        <v>51</v>
      </c>
      <c r="C67" s="30"/>
      <c r="E67" s="30">
        <f>+E9-E66</f>
        <v>251.0300000000002</v>
      </c>
      <c r="G67" s="12">
        <f>+G9-G66</f>
        <v>0</v>
      </c>
      <c r="H67" s="12">
        <f t="shared" si="3"/>
        <v>251.03</v>
      </c>
    </row>
    <row r="68" spans="1:8" x14ac:dyDescent="0.25">
      <c r="A68" t="s">
        <v>12</v>
      </c>
      <c r="C68" s="30"/>
      <c r="E68" s="30"/>
    </row>
    <row r="69" spans="1:8" x14ac:dyDescent="0.25">
      <c r="A69" s="7" t="s">
        <v>52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17.68</v>
      </c>
      <c r="D70" s="14">
        <v>1</v>
      </c>
      <c r="E70" s="30">
        <f>ROUND(C70*D70,2)</f>
        <v>17.68</v>
      </c>
      <c r="F70" s="16">
        <v>0</v>
      </c>
      <c r="G70" s="30">
        <f>ROUND(E70*F70,2)</f>
        <v>0</v>
      </c>
      <c r="H70" s="30">
        <f t="shared" ref="H70:H75" si="4">ROUND(E70-G70,2)</f>
        <v>17.68</v>
      </c>
    </row>
    <row r="71" spans="1:8" x14ac:dyDescent="0.25">
      <c r="A71" s="14" t="s">
        <v>38</v>
      </c>
      <c r="B71" s="14" t="s">
        <v>48</v>
      </c>
      <c r="C71" s="15">
        <v>49.47</v>
      </c>
      <c r="D71" s="14">
        <v>1</v>
      </c>
      <c r="E71" s="30">
        <f>ROUND(C71*D71,2)</f>
        <v>49.47</v>
      </c>
      <c r="F71" s="16">
        <v>0</v>
      </c>
      <c r="G71" s="30">
        <f>ROUND(E71*F71,2)</f>
        <v>0</v>
      </c>
      <c r="H71" s="30">
        <f t="shared" si="4"/>
        <v>49.47</v>
      </c>
    </row>
    <row r="72" spans="1:8" x14ac:dyDescent="0.25">
      <c r="A72" s="9" t="s">
        <v>91</v>
      </c>
      <c r="B72" s="9" t="s">
        <v>48</v>
      </c>
      <c r="C72" s="10">
        <v>67.48</v>
      </c>
      <c r="D72" s="9">
        <v>1</v>
      </c>
      <c r="E72" s="28">
        <f>ROUND(C72*D72,2)</f>
        <v>67.48</v>
      </c>
      <c r="F72" s="11">
        <v>0</v>
      </c>
      <c r="G72" s="28">
        <f>ROUND(E72*F72,2)</f>
        <v>0</v>
      </c>
      <c r="H72" s="28">
        <f t="shared" si="4"/>
        <v>67.48</v>
      </c>
    </row>
    <row r="73" spans="1:8" x14ac:dyDescent="0.25">
      <c r="A73" s="7" t="s">
        <v>53</v>
      </c>
      <c r="C73" s="30"/>
      <c r="E73" s="30">
        <f>SUM(E70:E72)</f>
        <v>134.63</v>
      </c>
      <c r="G73" s="12">
        <f>SUM(G70:G72)</f>
        <v>0</v>
      </c>
      <c r="H73" s="12">
        <f t="shared" si="4"/>
        <v>134.63</v>
      </c>
    </row>
    <row r="74" spans="1:8" x14ac:dyDescent="0.25">
      <c r="A74" s="7" t="s">
        <v>54</v>
      </c>
      <c r="C74" s="30"/>
      <c r="E74" s="30">
        <f>+E66+E73</f>
        <v>949.79999999999984</v>
      </c>
      <c r="G74" s="12">
        <f>+G66+G73</f>
        <v>0</v>
      </c>
      <c r="H74" s="12">
        <f t="shared" si="4"/>
        <v>949.8</v>
      </c>
    </row>
    <row r="75" spans="1:8" x14ac:dyDescent="0.25">
      <c r="A75" s="7" t="s">
        <v>55</v>
      </c>
      <c r="C75" s="30"/>
      <c r="E75" s="30">
        <f>+E9-E74</f>
        <v>116.4000000000002</v>
      </c>
      <c r="G75" s="12">
        <f>+G9-G74</f>
        <v>0</v>
      </c>
      <c r="H75" s="12">
        <f t="shared" si="4"/>
        <v>116.4</v>
      </c>
    </row>
    <row r="76" spans="1:8" x14ac:dyDescent="0.25">
      <c r="A76" t="s">
        <v>120</v>
      </c>
      <c r="C76" s="30"/>
      <c r="E76" s="30"/>
    </row>
    <row r="77" spans="1:8" x14ac:dyDescent="0.25">
      <c r="A77" t="s">
        <v>427</v>
      </c>
      <c r="C77" s="30"/>
      <c r="E77" s="30"/>
    </row>
    <row r="78" spans="1:8" x14ac:dyDescent="0.25">
      <c r="C78" s="30"/>
      <c r="E78" s="30"/>
    </row>
    <row r="79" spans="1:8" x14ac:dyDescent="0.25">
      <c r="A79" s="7" t="s">
        <v>121</v>
      </c>
      <c r="C79" s="30"/>
      <c r="E79" s="30"/>
    </row>
    <row r="80" spans="1:8" x14ac:dyDescent="0.25">
      <c r="A80" s="7" t="s">
        <v>122</v>
      </c>
      <c r="C80" s="30"/>
      <c r="E80" s="30"/>
    </row>
    <row r="99" spans="1:19" x14ac:dyDescent="0.25">
      <c r="A99" s="7" t="s">
        <v>50</v>
      </c>
      <c r="E99" s="34">
        <f>VLOOKUP(A99,$A$1:$H$98,5,FALSE)</f>
        <v>815.16999999999985</v>
      </c>
    </row>
    <row r="100" spans="1:19" x14ac:dyDescent="0.25">
      <c r="A100" s="7" t="s">
        <v>295</v>
      </c>
      <c r="E100" s="34">
        <f>VLOOKUP(A100,$A$1:$H$98,5,FALSE)</f>
        <v>134.63</v>
      </c>
    </row>
    <row r="101" spans="1:19" x14ac:dyDescent="0.25">
      <c r="A101" s="7" t="s">
        <v>296</v>
      </c>
      <c r="E101" s="34">
        <f t="shared" ref="E101:E102" si="5">VLOOKUP(A101,$A$1:$H$98,5,FALSE)</f>
        <v>949.79999999999984</v>
      </c>
    </row>
    <row r="102" spans="1:19" x14ac:dyDescent="0.25">
      <c r="A102" s="7" t="s">
        <v>55</v>
      </c>
      <c r="E102" s="34">
        <f t="shared" si="5"/>
        <v>116.4000000000002</v>
      </c>
    </row>
    <row r="103" spans="1:19" x14ac:dyDescent="0.25">
      <c r="A103" s="39" t="s">
        <v>257</v>
      </c>
    </row>
    <row r="104" spans="1:19" x14ac:dyDescent="0.25">
      <c r="A104" s="39" t="s">
        <v>257</v>
      </c>
      <c r="K104" s="39" t="s">
        <v>258</v>
      </c>
    </row>
    <row r="105" spans="1:19" x14ac:dyDescent="0.25">
      <c r="A105" s="34">
        <f>E102</f>
        <v>116.4000000000002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116.4000000000002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9" x14ac:dyDescent="0.25">
      <c r="A106">
        <f>A107-Calculator!$B$15</f>
        <v>205</v>
      </c>
      <c r="B106" s="12">
        <f t="dataTable" ref="B106:I112" dt2D="1" dtr="1" r1="D8" r2="D7" ca="1"/>
        <v>-690.3</v>
      </c>
      <c r="C106" s="12">
        <v>-689.74999999999989</v>
      </c>
      <c r="D106" s="12">
        <v>-689.19999999999993</v>
      </c>
      <c r="E106" s="12">
        <v>-688.64999999999986</v>
      </c>
      <c r="F106" s="12">
        <v>-688.09999999999991</v>
      </c>
      <c r="G106" s="12">
        <v>-687.55</v>
      </c>
      <c r="H106" s="12">
        <v>-686.99999999999989</v>
      </c>
      <c r="I106" s="12">
        <v>-686.44999999999993</v>
      </c>
      <c r="K106">
        <f>K107-Calculator!$B$27</f>
        <v>45</v>
      </c>
      <c r="L106" s="12">
        <f t="dataTable" ref="L106:R112" dt2D="1" dtr="1" r1="D8" r2="D7"/>
        <v>-791.09999999999991</v>
      </c>
      <c r="M106" s="12">
        <v>-790.54999999999984</v>
      </c>
      <c r="N106" s="12">
        <v>-789.99999999999989</v>
      </c>
      <c r="O106" s="12">
        <v>-789.44999999999993</v>
      </c>
      <c r="P106" s="12">
        <v>-788.89999999999986</v>
      </c>
      <c r="Q106" s="12">
        <v>-788.34999999999991</v>
      </c>
      <c r="R106" s="12">
        <v>-787.79999999999984</v>
      </c>
      <c r="S106" s="12"/>
    </row>
    <row r="107" spans="1:19" x14ac:dyDescent="0.25">
      <c r="A107">
        <f>A108-Calculator!$B$15</f>
        <v>210</v>
      </c>
      <c r="B107" s="12">
        <v>-687.14999999999986</v>
      </c>
      <c r="C107" s="12">
        <v>-686.59999999999991</v>
      </c>
      <c r="D107" s="12">
        <v>-686.04999999999984</v>
      </c>
      <c r="E107" s="12">
        <v>-685.49999999999989</v>
      </c>
      <c r="F107" s="12">
        <v>-684.94999999999982</v>
      </c>
      <c r="G107" s="12">
        <v>-684.39999999999986</v>
      </c>
      <c r="H107" s="12">
        <v>-683.84999999999991</v>
      </c>
      <c r="I107" s="12">
        <v>-683.29999999999984</v>
      </c>
      <c r="K107">
        <f>K108-Calculator!$B$27</f>
        <v>50</v>
      </c>
      <c r="L107" s="12">
        <v>-787.94999999999982</v>
      </c>
      <c r="M107" s="12">
        <v>-787.39999999999986</v>
      </c>
      <c r="N107" s="12">
        <v>-786.8499999999998</v>
      </c>
      <c r="O107" s="12">
        <v>-786.29999999999984</v>
      </c>
      <c r="P107" s="12">
        <v>-785.74999999999989</v>
      </c>
      <c r="Q107" s="12">
        <v>-785.19999999999982</v>
      </c>
      <c r="R107" s="12">
        <v>-784.64999999999986</v>
      </c>
      <c r="S107" s="12"/>
    </row>
    <row r="108" spans="1:19" x14ac:dyDescent="0.25">
      <c r="A108">
        <f>A109-Calculator!$B$15</f>
        <v>215</v>
      </c>
      <c r="B108" s="12">
        <v>-683.99999999999977</v>
      </c>
      <c r="C108" s="12">
        <v>-683.44999999999982</v>
      </c>
      <c r="D108" s="12">
        <v>-682.89999999999986</v>
      </c>
      <c r="E108" s="12">
        <v>-682.3499999999998</v>
      </c>
      <c r="F108" s="12">
        <v>-681.79999999999984</v>
      </c>
      <c r="G108" s="12">
        <v>-681.24999999999977</v>
      </c>
      <c r="H108" s="12">
        <v>-680.69999999999982</v>
      </c>
      <c r="I108" s="12">
        <v>-680.14999999999986</v>
      </c>
      <c r="K108">
        <f>K109-Calculator!$B$27</f>
        <v>55</v>
      </c>
      <c r="L108" s="12">
        <v>-784.8</v>
      </c>
      <c r="M108" s="12">
        <v>-784.24999999999989</v>
      </c>
      <c r="N108" s="12">
        <v>-783.69999999999993</v>
      </c>
      <c r="O108" s="12">
        <v>-783.14999999999986</v>
      </c>
      <c r="P108" s="12">
        <v>-782.59999999999991</v>
      </c>
      <c r="Q108" s="12">
        <v>-782.05</v>
      </c>
      <c r="R108" s="12">
        <v>-781.49999999999989</v>
      </c>
      <c r="S108" s="12"/>
    </row>
    <row r="109" spans="1:19" x14ac:dyDescent="0.25">
      <c r="A109">
        <f>Calculator!B10</f>
        <v>220</v>
      </c>
      <c r="B109" s="12">
        <v>-680.84999999999991</v>
      </c>
      <c r="C109" s="12">
        <v>-680.29999999999984</v>
      </c>
      <c r="D109" s="12">
        <v>-679.74999999999989</v>
      </c>
      <c r="E109" s="12">
        <v>-679.19999999999982</v>
      </c>
      <c r="F109" s="12">
        <v>-678.64999999999986</v>
      </c>
      <c r="G109" s="12">
        <v>-678.09999999999991</v>
      </c>
      <c r="H109" s="12">
        <v>-677.54999999999984</v>
      </c>
      <c r="I109" s="12">
        <v>-676.99999999999989</v>
      </c>
      <c r="K109">
        <f>Calculator!B22</f>
        <v>60</v>
      </c>
      <c r="L109" s="12">
        <v>-781.64999999999986</v>
      </c>
      <c r="M109" s="12">
        <v>-781.09999999999991</v>
      </c>
      <c r="N109" s="12">
        <v>-780.54999999999984</v>
      </c>
      <c r="O109" s="12">
        <v>-779.99999999999989</v>
      </c>
      <c r="P109" s="12">
        <v>-779.44999999999982</v>
      </c>
      <c r="Q109" s="12">
        <v>-778.89999999999986</v>
      </c>
      <c r="R109" s="12">
        <v>-778.34999999999991</v>
      </c>
      <c r="S109" s="12"/>
    </row>
    <row r="110" spans="1:19" x14ac:dyDescent="0.25">
      <c r="A110">
        <f>A109+Calculator!$B$15</f>
        <v>225</v>
      </c>
      <c r="B110" s="12">
        <v>-677.69999999999982</v>
      </c>
      <c r="C110" s="12">
        <v>-677.14999999999986</v>
      </c>
      <c r="D110" s="12">
        <v>-676.59999999999991</v>
      </c>
      <c r="E110" s="12">
        <v>-676.04999999999984</v>
      </c>
      <c r="F110" s="12">
        <v>-675.49999999999977</v>
      </c>
      <c r="G110" s="12">
        <v>-674.94999999999982</v>
      </c>
      <c r="H110" s="12">
        <v>-674.39999999999986</v>
      </c>
      <c r="I110" s="12">
        <v>-673.84999999999991</v>
      </c>
      <c r="K110">
        <f>K109+Calculator!$B$27</f>
        <v>65</v>
      </c>
      <c r="L110" s="12">
        <v>-778.49999999999977</v>
      </c>
      <c r="M110" s="12">
        <v>-777.94999999999982</v>
      </c>
      <c r="N110" s="12">
        <v>-777.39999999999986</v>
      </c>
      <c r="O110" s="12">
        <v>-776.8499999999998</v>
      </c>
      <c r="P110" s="12">
        <v>-776.29999999999984</v>
      </c>
      <c r="Q110" s="12">
        <v>-775.74999999999977</v>
      </c>
      <c r="R110" s="12">
        <v>-775.19999999999982</v>
      </c>
      <c r="S110" s="12"/>
    </row>
    <row r="111" spans="1:19" x14ac:dyDescent="0.25">
      <c r="A111">
        <f>A110+Calculator!$B$15</f>
        <v>230</v>
      </c>
      <c r="B111" s="12">
        <v>-674.55</v>
      </c>
      <c r="C111" s="12">
        <v>-673.99999999999989</v>
      </c>
      <c r="D111" s="12">
        <v>-673.44999999999993</v>
      </c>
      <c r="E111" s="12">
        <v>-672.89999999999986</v>
      </c>
      <c r="F111" s="12">
        <v>-672.34999999999991</v>
      </c>
      <c r="G111" s="12">
        <v>-671.8</v>
      </c>
      <c r="H111" s="12">
        <v>-671.24999999999989</v>
      </c>
      <c r="I111" s="12">
        <v>-670.69999999999993</v>
      </c>
      <c r="K111">
        <f>K110+Calculator!$B$27</f>
        <v>70</v>
      </c>
      <c r="L111" s="12">
        <v>-775.34999999999991</v>
      </c>
      <c r="M111" s="12">
        <v>-774.79999999999984</v>
      </c>
      <c r="N111" s="12">
        <v>-774.24999999999989</v>
      </c>
      <c r="O111" s="12">
        <v>-773.69999999999993</v>
      </c>
      <c r="P111" s="12">
        <v>-773.14999999999986</v>
      </c>
      <c r="Q111" s="12">
        <v>-772.59999999999991</v>
      </c>
      <c r="R111" s="12">
        <v>-772.04999999999984</v>
      </c>
      <c r="S111" s="12"/>
    </row>
    <row r="112" spans="1:19" x14ac:dyDescent="0.25">
      <c r="A112">
        <f>A111+Calculator!$B$15</f>
        <v>235</v>
      </c>
      <c r="B112" s="12">
        <v>-671.39999999999986</v>
      </c>
      <c r="C112" s="12">
        <v>-670.84999999999991</v>
      </c>
      <c r="D112" s="12">
        <v>-670.29999999999984</v>
      </c>
      <c r="E112" s="12">
        <v>-669.74999999999989</v>
      </c>
      <c r="F112" s="12">
        <v>-669.19999999999982</v>
      </c>
      <c r="G112" s="12">
        <v>-668.64999999999986</v>
      </c>
      <c r="H112" s="12">
        <v>-668.09999999999991</v>
      </c>
      <c r="I112" s="12">
        <v>-667.54999999999984</v>
      </c>
      <c r="K112">
        <f>K111+Calculator!$B$27</f>
        <v>75</v>
      </c>
      <c r="L112" s="12">
        <v>-772.19999999999982</v>
      </c>
      <c r="M112" s="12">
        <v>-771.64999999999986</v>
      </c>
      <c r="N112" s="12">
        <v>-771.0999999999998</v>
      </c>
      <c r="O112" s="12">
        <v>-770.54999999999984</v>
      </c>
      <c r="P112" s="12">
        <v>-769.99999999999989</v>
      </c>
      <c r="Q112" s="12">
        <v>-769.44999999999982</v>
      </c>
      <c r="R112" s="12">
        <v>-768.89999999999986</v>
      </c>
      <c r="S112" s="12"/>
    </row>
    <row r="114" spans="1:14" x14ac:dyDescent="0.25">
      <c r="A114" s="39" t="s">
        <v>257</v>
      </c>
      <c r="K114" s="39" t="s">
        <v>258</v>
      </c>
    </row>
    <row r="115" spans="1:14" x14ac:dyDescent="0.25">
      <c r="A115" t="s">
        <v>315</v>
      </c>
      <c r="B115" t="s">
        <v>316</v>
      </c>
      <c r="C115" t="s">
        <v>317</v>
      </c>
      <c r="K115" t="s">
        <v>315</v>
      </c>
      <c r="L115" t="s">
        <v>316</v>
      </c>
      <c r="M115" t="s">
        <v>317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-690.3</v>
      </c>
      <c r="K116">
        <f>$K$106</f>
        <v>45</v>
      </c>
      <c r="L116">
        <f>$L$105</f>
        <v>-15</v>
      </c>
      <c r="M116">
        <f>K116+L116</f>
        <v>30</v>
      </c>
      <c r="N116" s="12">
        <f>L106</f>
        <v>-791.09999999999991</v>
      </c>
    </row>
    <row r="117" spans="1:14" x14ac:dyDescent="0.25">
      <c r="A117">
        <f t="shared" ref="A117" si="6">$A$107</f>
        <v>210</v>
      </c>
      <c r="B117">
        <f>$C$105</f>
        <v>-10</v>
      </c>
      <c r="C117">
        <f t="shared" ref="C117:C122" si="7">A117+B117</f>
        <v>200</v>
      </c>
      <c r="D117" s="12">
        <f>C107</f>
        <v>-686.59999999999991</v>
      </c>
      <c r="K117">
        <f t="shared" ref="K117" si="8">$K$107</f>
        <v>50</v>
      </c>
      <c r="L117">
        <f t="shared" ref="L117" si="9">$M$105</f>
        <v>-10</v>
      </c>
      <c r="M117">
        <f t="shared" ref="M117:M122" si="10">K117+L117</f>
        <v>40</v>
      </c>
      <c r="N117" s="12">
        <f>M107</f>
        <v>-787.39999999999986</v>
      </c>
    </row>
    <row r="118" spans="1:14" x14ac:dyDescent="0.25">
      <c r="A118">
        <f t="shared" ref="A118" si="11">$A$108</f>
        <v>215</v>
      </c>
      <c r="B118">
        <f>$D$105</f>
        <v>-5</v>
      </c>
      <c r="C118">
        <f t="shared" si="7"/>
        <v>210</v>
      </c>
      <c r="D118" s="12">
        <f>D108</f>
        <v>-682.89999999999986</v>
      </c>
      <c r="K118">
        <f t="shared" ref="K118" si="12">$K$108</f>
        <v>55</v>
      </c>
      <c r="L118">
        <f t="shared" ref="L118" si="13">$N$105</f>
        <v>-5</v>
      </c>
      <c r="M118">
        <f t="shared" si="10"/>
        <v>50</v>
      </c>
      <c r="N118" s="12">
        <f>N108</f>
        <v>-783.69999999999993</v>
      </c>
    </row>
    <row r="119" spans="1:14" x14ac:dyDescent="0.25">
      <c r="A119">
        <f t="shared" ref="A119" si="14">$A$109</f>
        <v>220</v>
      </c>
      <c r="B119">
        <f>$E$105</f>
        <v>0</v>
      </c>
      <c r="C119">
        <f t="shared" si="7"/>
        <v>220</v>
      </c>
      <c r="D119" s="12">
        <f>E109</f>
        <v>-679.19999999999982</v>
      </c>
      <c r="K119">
        <f t="shared" ref="K119" si="15">$K$109</f>
        <v>60</v>
      </c>
      <c r="L119">
        <f t="shared" ref="L119" si="16">$O$105</f>
        <v>0</v>
      </c>
      <c r="M119">
        <f t="shared" si="10"/>
        <v>60</v>
      </c>
      <c r="N119" s="12">
        <f>O109</f>
        <v>-779.99999999999989</v>
      </c>
    </row>
    <row r="120" spans="1:14" x14ac:dyDescent="0.25">
      <c r="A120">
        <f t="shared" ref="A120" si="17">$A$110</f>
        <v>225</v>
      </c>
      <c r="B120">
        <f>$F$105</f>
        <v>5</v>
      </c>
      <c r="C120">
        <f t="shared" si="7"/>
        <v>230</v>
      </c>
      <c r="D120" s="12">
        <f>F110</f>
        <v>-675.49999999999977</v>
      </c>
      <c r="K120">
        <f t="shared" ref="K120" si="18">$K$110</f>
        <v>65</v>
      </c>
      <c r="L120">
        <f t="shared" ref="L120" si="19">$P$105</f>
        <v>5</v>
      </c>
      <c r="M120">
        <f t="shared" si="10"/>
        <v>70</v>
      </c>
      <c r="N120" s="12">
        <f>P110</f>
        <v>-776.29999999999984</v>
      </c>
    </row>
    <row r="121" spans="1:14" x14ac:dyDescent="0.25">
      <c r="A121">
        <f t="shared" ref="A121" si="20">$A$111</f>
        <v>230</v>
      </c>
      <c r="B121">
        <f>$G$105</f>
        <v>10</v>
      </c>
      <c r="C121">
        <f t="shared" si="7"/>
        <v>240</v>
      </c>
      <c r="D121" s="12">
        <f>G111</f>
        <v>-671.8</v>
      </c>
      <c r="K121">
        <f t="shared" ref="K121" si="21">$K$111</f>
        <v>70</v>
      </c>
      <c r="L121">
        <f t="shared" ref="L121" si="22">$Q$105</f>
        <v>10</v>
      </c>
      <c r="M121">
        <f t="shared" si="10"/>
        <v>80</v>
      </c>
      <c r="N121" s="12">
        <f>Q111</f>
        <v>-772.59999999999991</v>
      </c>
    </row>
    <row r="122" spans="1:14" x14ac:dyDescent="0.25">
      <c r="A122">
        <f t="shared" ref="A122" si="23">$A$112</f>
        <v>235</v>
      </c>
      <c r="B122">
        <f>$H$105</f>
        <v>15</v>
      </c>
      <c r="C122">
        <f t="shared" si="7"/>
        <v>250</v>
      </c>
      <c r="D122" s="12">
        <f>H112</f>
        <v>-668.09999999999991</v>
      </c>
      <c r="K122">
        <f t="shared" ref="K122" si="24">$K$112</f>
        <v>75</v>
      </c>
      <c r="L122">
        <f t="shared" ref="L122" si="25">$R$105</f>
        <v>15</v>
      </c>
      <c r="M122">
        <f t="shared" si="10"/>
        <v>90</v>
      </c>
      <c r="N122" s="12">
        <f>R112</f>
        <v>-768.89999999999986</v>
      </c>
    </row>
    <row r="123" spans="1:14" x14ac:dyDescent="0.25">
      <c r="D123" s="12"/>
      <c r="N123" s="12"/>
    </row>
    <row r="124" spans="1:14" x14ac:dyDescent="0.25">
      <c r="D124" s="12"/>
      <c r="N124" s="12"/>
    </row>
    <row r="125" spans="1:14" x14ac:dyDescent="0.25">
      <c r="D125" s="12"/>
      <c r="N125" s="12"/>
    </row>
    <row r="126" spans="1:14" x14ac:dyDescent="0.25">
      <c r="D126" s="12"/>
      <c r="N126" s="12"/>
    </row>
    <row r="127" spans="1:14" x14ac:dyDescent="0.25">
      <c r="N127" s="12"/>
    </row>
    <row r="128" spans="1:14" x14ac:dyDescent="0.25">
      <c r="D128" s="12"/>
    </row>
    <row r="129" spans="4:14" x14ac:dyDescent="0.25">
      <c r="D129" s="12"/>
      <c r="N129" s="12"/>
    </row>
    <row r="130" spans="4:14" x14ac:dyDescent="0.25">
      <c r="D130" s="12"/>
      <c r="N130" s="12"/>
    </row>
    <row r="131" spans="4:14" x14ac:dyDescent="0.25">
      <c r="D131" s="12"/>
      <c r="N131" s="12"/>
    </row>
    <row r="132" spans="4:14" x14ac:dyDescent="0.25">
      <c r="D132" s="12"/>
    </row>
    <row r="133" spans="4:14" x14ac:dyDescent="0.25">
      <c r="D133" s="12"/>
      <c r="N133" s="12"/>
    </row>
    <row r="134" spans="4:14" x14ac:dyDescent="0.25">
      <c r="D134" s="12"/>
      <c r="N134" s="12"/>
    </row>
    <row r="135" spans="4:14" x14ac:dyDescent="0.25">
      <c r="N135" s="12"/>
    </row>
    <row r="136" spans="4:14" x14ac:dyDescent="0.25">
      <c r="D136" s="12"/>
      <c r="N136" s="12"/>
    </row>
    <row r="137" spans="4:14" x14ac:dyDescent="0.25">
      <c r="D137" s="12"/>
      <c r="N137" s="12"/>
    </row>
    <row r="138" spans="4:14" x14ac:dyDescent="0.25">
      <c r="D138" s="12"/>
      <c r="N138" s="12"/>
    </row>
    <row r="139" spans="4:14" x14ac:dyDescent="0.25">
      <c r="D139" s="12"/>
      <c r="N139" s="12"/>
    </row>
    <row r="140" spans="4:14" x14ac:dyDescent="0.25">
      <c r="D140" s="12"/>
    </row>
    <row r="141" spans="4:14" x14ac:dyDescent="0.25">
      <c r="D141" s="12"/>
      <c r="N141" s="12"/>
    </row>
    <row r="142" spans="4:14" x14ac:dyDescent="0.25">
      <c r="D142" s="12"/>
      <c r="N142" s="12"/>
    </row>
    <row r="143" spans="4:14" x14ac:dyDescent="0.25">
      <c r="N143" s="12"/>
    </row>
    <row r="144" spans="4:14" x14ac:dyDescent="0.25">
      <c r="N144" s="12"/>
    </row>
    <row r="145" spans="14:14" x14ac:dyDescent="0.25">
      <c r="N145" s="12"/>
    </row>
    <row r="146" spans="14:14" x14ac:dyDescent="0.25">
      <c r="N146" s="12"/>
    </row>
    <row r="147" spans="14:14" x14ac:dyDescent="0.25">
      <c r="N147" s="12"/>
    </row>
    <row r="157" spans="14:14" x14ac:dyDescent="0.25">
      <c r="N157" s="12"/>
    </row>
    <row r="158" spans="14:14" x14ac:dyDescent="0.25">
      <c r="N158" s="12"/>
    </row>
    <row r="159" spans="14:14" x14ac:dyDescent="0.25">
      <c r="N159" s="12"/>
    </row>
    <row r="160" spans="14:14" x14ac:dyDescent="0.25">
      <c r="N160" s="12"/>
    </row>
    <row r="161" spans="14:14" x14ac:dyDescent="0.25">
      <c r="N161" s="12"/>
    </row>
    <row r="162" spans="14:14" x14ac:dyDescent="0.25">
      <c r="N162" s="12"/>
    </row>
    <row r="163" spans="14:14" x14ac:dyDescent="0.25">
      <c r="N163" s="12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36FC9-EBFE-4E0B-A881-38CFE526F833}">
  <dimension ref="A1:B141"/>
  <sheetViews>
    <sheetView topLeftCell="A114" workbookViewId="0">
      <selection activeCell="E65" sqref="E65"/>
    </sheetView>
  </sheetViews>
  <sheetFormatPr defaultRowHeight="15" x14ac:dyDescent="0.25"/>
  <cols>
    <col min="1" max="1" width="99.140625" bestFit="1" customWidth="1"/>
    <col min="2" max="2" width="12" customWidth="1"/>
  </cols>
  <sheetData>
    <row r="1" spans="1:2" ht="15.75" x14ac:dyDescent="0.25">
      <c r="A1" s="31" t="s">
        <v>252</v>
      </c>
    </row>
    <row r="2" spans="1:2" x14ac:dyDescent="0.25">
      <c r="A2" t="s">
        <v>339</v>
      </c>
      <c r="B2" t="s">
        <v>259</v>
      </c>
    </row>
    <row r="3" spans="1:2" x14ac:dyDescent="0.25">
      <c r="A3" t="s">
        <v>232</v>
      </c>
      <c r="B3" t="s">
        <v>260</v>
      </c>
    </row>
    <row r="4" spans="1:2" x14ac:dyDescent="0.25">
      <c r="A4" t="s">
        <v>340</v>
      </c>
      <c r="B4" t="s">
        <v>261</v>
      </c>
    </row>
    <row r="5" spans="1:2" x14ac:dyDescent="0.25">
      <c r="A5" t="s">
        <v>341</v>
      </c>
      <c r="B5" t="s">
        <v>262</v>
      </c>
    </row>
    <row r="6" spans="1:2" x14ac:dyDescent="0.25">
      <c r="A6" t="s">
        <v>342</v>
      </c>
      <c r="B6" t="s">
        <v>263</v>
      </c>
    </row>
    <row r="7" spans="1:2" x14ac:dyDescent="0.25">
      <c r="A7" t="s">
        <v>343</v>
      </c>
      <c r="B7" t="s">
        <v>264</v>
      </c>
    </row>
    <row r="8" spans="1:2" x14ac:dyDescent="0.25">
      <c r="A8" t="s">
        <v>344</v>
      </c>
      <c r="B8" t="s">
        <v>345</v>
      </c>
    </row>
    <row r="9" spans="1:2" x14ac:dyDescent="0.25">
      <c r="A9" t="s">
        <v>346</v>
      </c>
      <c r="B9" t="s">
        <v>347</v>
      </c>
    </row>
    <row r="10" spans="1:2" x14ac:dyDescent="0.25">
      <c r="A10" t="s">
        <v>348</v>
      </c>
      <c r="B10" t="s">
        <v>349</v>
      </c>
    </row>
    <row r="11" spans="1:2" x14ac:dyDescent="0.25">
      <c r="A11" t="s">
        <v>350</v>
      </c>
      <c r="B11" t="s">
        <v>351</v>
      </c>
    </row>
    <row r="12" spans="1:2" ht="15.75" x14ac:dyDescent="0.25">
      <c r="A12" s="31" t="s">
        <v>233</v>
      </c>
    </row>
    <row r="13" spans="1:2" x14ac:dyDescent="0.25">
      <c r="A13" t="s">
        <v>352</v>
      </c>
      <c r="B13" t="s">
        <v>265</v>
      </c>
    </row>
    <row r="14" spans="1:2" x14ac:dyDescent="0.25">
      <c r="A14" t="s">
        <v>353</v>
      </c>
      <c r="B14" t="s">
        <v>267</v>
      </c>
    </row>
    <row r="15" spans="1:2" x14ac:dyDescent="0.25">
      <c r="A15" t="s">
        <v>354</v>
      </c>
      <c r="B15" t="s">
        <v>268</v>
      </c>
    </row>
    <row r="16" spans="1:2" x14ac:dyDescent="0.25">
      <c r="A16" t="s">
        <v>355</v>
      </c>
      <c r="B16" t="s">
        <v>266</v>
      </c>
    </row>
    <row r="17" spans="1:2" x14ac:dyDescent="0.25">
      <c r="A17" t="s">
        <v>356</v>
      </c>
      <c r="B17" t="s">
        <v>269</v>
      </c>
    </row>
    <row r="18" spans="1:2" x14ac:dyDescent="0.25">
      <c r="A18" t="s">
        <v>357</v>
      </c>
      <c r="B18" t="s">
        <v>270</v>
      </c>
    </row>
    <row r="19" spans="1:2" x14ac:dyDescent="0.25">
      <c r="A19" t="s">
        <v>358</v>
      </c>
      <c r="B19" t="s">
        <v>271</v>
      </c>
    </row>
    <row r="20" spans="1:2" x14ac:dyDescent="0.25">
      <c r="A20" t="s">
        <v>359</v>
      </c>
      <c r="B20" t="s">
        <v>272</v>
      </c>
    </row>
    <row r="21" spans="1:2" x14ac:dyDescent="0.25">
      <c r="A21" t="s">
        <v>360</v>
      </c>
      <c r="B21" t="s">
        <v>273</v>
      </c>
    </row>
    <row r="22" spans="1:2" x14ac:dyDescent="0.25">
      <c r="A22" t="s">
        <v>361</v>
      </c>
      <c r="B22" t="s">
        <v>274</v>
      </c>
    </row>
    <row r="23" spans="1:2" x14ac:dyDescent="0.25">
      <c r="A23" t="s">
        <v>362</v>
      </c>
      <c r="B23" t="s">
        <v>363</v>
      </c>
    </row>
    <row r="24" spans="1:2" x14ac:dyDescent="0.25">
      <c r="A24" t="s">
        <v>364</v>
      </c>
      <c r="B24" t="s">
        <v>365</v>
      </c>
    </row>
    <row r="25" spans="1:2" x14ac:dyDescent="0.25">
      <c r="A25" t="s">
        <v>366</v>
      </c>
      <c r="B25" t="s">
        <v>367</v>
      </c>
    </row>
    <row r="26" spans="1:2" x14ac:dyDescent="0.25">
      <c r="A26" t="s">
        <v>368</v>
      </c>
      <c r="B26" t="s">
        <v>369</v>
      </c>
    </row>
    <row r="27" spans="1:2" x14ac:dyDescent="0.25">
      <c r="A27" t="s">
        <v>370</v>
      </c>
      <c r="B27" t="s">
        <v>371</v>
      </c>
    </row>
    <row r="28" spans="1:2" x14ac:dyDescent="0.25">
      <c r="A28" t="s">
        <v>372</v>
      </c>
      <c r="B28" t="s">
        <v>373</v>
      </c>
    </row>
    <row r="29" spans="1:2" x14ac:dyDescent="0.25">
      <c r="A29" t="s">
        <v>374</v>
      </c>
      <c r="B29" t="s">
        <v>375</v>
      </c>
    </row>
    <row r="30" spans="1:2" x14ac:dyDescent="0.25">
      <c r="A30" t="s">
        <v>376</v>
      </c>
      <c r="B30" t="s">
        <v>377</v>
      </c>
    </row>
    <row r="31" spans="1:2" x14ac:dyDescent="0.25">
      <c r="A31" t="s">
        <v>378</v>
      </c>
      <c r="B31" t="s">
        <v>379</v>
      </c>
    </row>
    <row r="32" spans="1:2" x14ac:dyDescent="0.25">
      <c r="A32" t="s">
        <v>380</v>
      </c>
      <c r="B32" t="s">
        <v>381</v>
      </c>
    </row>
    <row r="33" spans="1:2" ht="15.75" x14ac:dyDescent="0.25">
      <c r="A33" s="31" t="s">
        <v>234</v>
      </c>
    </row>
    <row r="34" spans="1:2" x14ac:dyDescent="0.25">
      <c r="A34" t="s">
        <v>382</v>
      </c>
      <c r="B34" t="s">
        <v>301</v>
      </c>
    </row>
    <row r="35" spans="1:2" x14ac:dyDescent="0.25">
      <c r="A35" t="s">
        <v>383</v>
      </c>
      <c r="B35" t="s">
        <v>302</v>
      </c>
    </row>
    <row r="36" spans="1:2" x14ac:dyDescent="0.25">
      <c r="A36" t="s">
        <v>384</v>
      </c>
      <c r="B36" t="s">
        <v>303</v>
      </c>
    </row>
    <row r="37" spans="1:2" x14ac:dyDescent="0.25">
      <c r="A37" t="s">
        <v>385</v>
      </c>
      <c r="B37" t="s">
        <v>304</v>
      </c>
    </row>
    <row r="38" spans="1:2" x14ac:dyDescent="0.25">
      <c r="A38" t="s">
        <v>386</v>
      </c>
      <c r="B38" t="s">
        <v>305</v>
      </c>
    </row>
    <row r="39" spans="1:2" x14ac:dyDescent="0.25">
      <c r="A39" t="s">
        <v>387</v>
      </c>
      <c r="B39" t="s">
        <v>306</v>
      </c>
    </row>
    <row r="40" spans="1:2" x14ac:dyDescent="0.25">
      <c r="A40" t="s">
        <v>388</v>
      </c>
      <c r="B40" t="s">
        <v>307</v>
      </c>
    </row>
    <row r="41" spans="1:2" x14ac:dyDescent="0.25">
      <c r="A41" t="s">
        <v>389</v>
      </c>
      <c r="B41" t="s">
        <v>308</v>
      </c>
    </row>
    <row r="42" spans="1:2" x14ac:dyDescent="0.25">
      <c r="A42" t="s">
        <v>390</v>
      </c>
      <c r="B42" t="s">
        <v>309</v>
      </c>
    </row>
    <row r="43" spans="1:2" x14ac:dyDescent="0.25">
      <c r="A43" t="s">
        <v>391</v>
      </c>
      <c r="B43" t="s">
        <v>310</v>
      </c>
    </row>
    <row r="44" spans="1:2" x14ac:dyDescent="0.25">
      <c r="A44" t="s">
        <v>392</v>
      </c>
      <c r="B44" t="s">
        <v>311</v>
      </c>
    </row>
    <row r="45" spans="1:2" x14ac:dyDescent="0.25">
      <c r="A45" t="s">
        <v>393</v>
      </c>
      <c r="B45" t="s">
        <v>312</v>
      </c>
    </row>
    <row r="46" spans="1:2" x14ac:dyDescent="0.25">
      <c r="A46" t="s">
        <v>394</v>
      </c>
      <c r="B46" t="s">
        <v>313</v>
      </c>
    </row>
    <row r="47" spans="1:2" x14ac:dyDescent="0.25">
      <c r="A47" t="s">
        <v>395</v>
      </c>
      <c r="B47" t="s">
        <v>314</v>
      </c>
    </row>
    <row r="48" spans="1:2" ht="15.75" x14ac:dyDescent="0.25">
      <c r="A48" s="31" t="s">
        <v>235</v>
      </c>
    </row>
    <row r="49" spans="1:2" x14ac:dyDescent="0.25">
      <c r="A49" t="s">
        <v>236</v>
      </c>
      <c r="B49" t="s">
        <v>275</v>
      </c>
    </row>
    <row r="50" spans="1:2" x14ac:dyDescent="0.25">
      <c r="A50" t="s">
        <v>237</v>
      </c>
      <c r="B50" t="s">
        <v>276</v>
      </c>
    </row>
    <row r="51" spans="1:2" x14ac:dyDescent="0.25">
      <c r="A51" t="s">
        <v>238</v>
      </c>
      <c r="B51" t="s">
        <v>277</v>
      </c>
    </row>
    <row r="52" spans="1:2" x14ac:dyDescent="0.25">
      <c r="A52" t="s">
        <v>239</v>
      </c>
      <c r="B52" t="s">
        <v>278</v>
      </c>
    </row>
    <row r="53" spans="1:2" x14ac:dyDescent="0.25">
      <c r="A53" t="s">
        <v>240</v>
      </c>
      <c r="B53" t="s">
        <v>279</v>
      </c>
    </row>
    <row r="54" spans="1:2" x14ac:dyDescent="0.25">
      <c r="A54" t="s">
        <v>241</v>
      </c>
      <c r="B54" t="s">
        <v>280</v>
      </c>
    </row>
    <row r="55" spans="1:2" x14ac:dyDescent="0.25">
      <c r="A55" t="s">
        <v>242</v>
      </c>
      <c r="B55" t="s">
        <v>281</v>
      </c>
    </row>
    <row r="56" spans="1:2" x14ac:dyDescent="0.25">
      <c r="A56" t="s">
        <v>243</v>
      </c>
      <c r="B56" t="s">
        <v>282</v>
      </c>
    </row>
    <row r="57" spans="1:2" x14ac:dyDescent="0.25">
      <c r="A57" t="s">
        <v>244</v>
      </c>
      <c r="B57" t="s">
        <v>283</v>
      </c>
    </row>
    <row r="58" spans="1:2" x14ac:dyDescent="0.25">
      <c r="A58" t="s">
        <v>245</v>
      </c>
      <c r="B58" t="s">
        <v>284</v>
      </c>
    </row>
    <row r="59" spans="1:2" x14ac:dyDescent="0.25">
      <c r="A59" t="s">
        <v>246</v>
      </c>
      <c r="B59" t="s">
        <v>285</v>
      </c>
    </row>
    <row r="60" spans="1:2" x14ac:dyDescent="0.25">
      <c r="A60" t="s">
        <v>247</v>
      </c>
      <c r="B60" t="s">
        <v>286</v>
      </c>
    </row>
    <row r="61" spans="1:2" x14ac:dyDescent="0.25">
      <c r="A61" t="s">
        <v>318</v>
      </c>
      <c r="B61" t="s">
        <v>287</v>
      </c>
    </row>
    <row r="62" spans="1:2" x14ac:dyDescent="0.25">
      <c r="A62" t="s">
        <v>319</v>
      </c>
      <c r="B62" t="s">
        <v>288</v>
      </c>
    </row>
    <row r="63" spans="1:2" x14ac:dyDescent="0.25">
      <c r="A63" t="s">
        <v>320</v>
      </c>
      <c r="B63" t="s">
        <v>289</v>
      </c>
    </row>
    <row r="64" spans="1:2" x14ac:dyDescent="0.25">
      <c r="A64" t="s">
        <v>321</v>
      </c>
      <c r="B64" t="s">
        <v>290</v>
      </c>
    </row>
    <row r="65" spans="1:2" x14ac:dyDescent="0.25">
      <c r="A65" t="s">
        <v>248</v>
      </c>
      <c r="B65" t="s">
        <v>291</v>
      </c>
    </row>
    <row r="66" spans="1:2" x14ac:dyDescent="0.25">
      <c r="A66" t="s">
        <v>249</v>
      </c>
      <c r="B66" t="s">
        <v>292</v>
      </c>
    </row>
    <row r="67" spans="1:2" x14ac:dyDescent="0.25">
      <c r="A67" t="s">
        <v>250</v>
      </c>
      <c r="B67" t="s">
        <v>293</v>
      </c>
    </row>
    <row r="68" spans="1:2" x14ac:dyDescent="0.25">
      <c r="A68" t="s">
        <v>251</v>
      </c>
      <c r="B68" t="s">
        <v>294</v>
      </c>
    </row>
    <row r="69" spans="1:2" ht="15.75" x14ac:dyDescent="0.25">
      <c r="A69" s="31" t="s">
        <v>412</v>
      </c>
    </row>
    <row r="70" spans="1:2" x14ac:dyDescent="0.25">
      <c r="A70" t="s">
        <v>413</v>
      </c>
      <c r="B70" t="s">
        <v>414</v>
      </c>
    </row>
    <row r="136" spans="1:1" ht="15.75" x14ac:dyDescent="0.25">
      <c r="A136" s="31" t="s">
        <v>335</v>
      </c>
    </row>
    <row r="137" spans="1:1" x14ac:dyDescent="0.25">
      <c r="A137" t="s">
        <v>336</v>
      </c>
    </row>
    <row r="140" spans="1:1" ht="15.75" x14ac:dyDescent="0.25">
      <c r="A140" s="31" t="s">
        <v>337</v>
      </c>
    </row>
    <row r="141" spans="1:1" x14ac:dyDescent="0.25">
      <c r="A141" t="s">
        <v>338</v>
      </c>
    </row>
  </sheetData>
  <phoneticPr fontId="12" type="noConversion"/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5B33F-D701-4711-8C07-2E2F70D9407E}">
  <dimension ref="A1:S163"/>
  <sheetViews>
    <sheetView workbookViewId="0">
      <selection activeCell="D18" sqref="D18"/>
    </sheetView>
  </sheetViews>
  <sheetFormatPr defaultRowHeight="15" x14ac:dyDescent="0.25"/>
  <cols>
    <col min="1" max="1" width="25.7109375" customWidth="1"/>
    <col min="2" max="2" width="16.28515625" bestFit="1" customWidth="1"/>
    <col min="3" max="3" width="10.5703125" customWidth="1"/>
    <col min="4" max="4" width="11.140625" customWidth="1"/>
    <col min="5" max="5" width="11" customWidth="1"/>
    <col min="6" max="6" width="10.28515625" customWidth="1"/>
    <col min="7" max="7" width="10.5703125" customWidth="1"/>
    <col min="8" max="8" width="11.7109375" customWidth="1"/>
    <col min="9" max="9" width="10.7109375" customWidth="1"/>
    <col min="12" max="12" width="10.7109375" customWidth="1"/>
    <col min="13" max="13" width="10.42578125" customWidth="1"/>
    <col min="14" max="14" width="10.5703125" customWidth="1"/>
    <col min="15" max="15" width="11" customWidth="1"/>
    <col min="16" max="16" width="11.28515625" customWidth="1"/>
    <col min="17" max="17" width="10.7109375" customWidth="1"/>
    <col min="18" max="18" width="9.7109375" customWidth="1"/>
  </cols>
  <sheetData>
    <row r="1" spans="1:8" x14ac:dyDescent="0.25">
      <c r="A1" s="59" t="s">
        <v>216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156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450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f>IF(Calculator!B7="Cotton",Calculator!B13,IF(Calculator!B19="Cotton",Calculator!B25,0.74))</f>
        <v>0.74</v>
      </c>
      <c r="D7" s="17">
        <f>IF(Calculator!B7="Cotton",Calculator!B10,IF(Calculator!B19="Cotton",Calculator!B22,1200))</f>
        <v>1200</v>
      </c>
      <c r="E7" s="30">
        <f>ROUND(C7*D7,2)</f>
        <v>888</v>
      </c>
      <c r="F7" s="16">
        <v>0</v>
      </c>
      <c r="G7" s="30">
        <f>ROUND(E7*F7,2)</f>
        <v>0</v>
      </c>
      <c r="H7" s="30">
        <f>ROUND(E7-G7,2)</f>
        <v>888</v>
      </c>
    </row>
    <row r="8" spans="1:8" x14ac:dyDescent="0.25">
      <c r="A8" s="9" t="s">
        <v>65</v>
      </c>
      <c r="B8" s="9" t="s">
        <v>29</v>
      </c>
      <c r="C8" s="49">
        <f>IF(Calculator!B7="Cotton",Calculator!C13,IF(Calculator!B19="Cotton",Calculator!C25,0.11))</f>
        <v>0.11</v>
      </c>
      <c r="D8" s="50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1066.2</v>
      </c>
      <c r="G9" s="12">
        <f>SUM(G7:G8)</f>
        <v>0</v>
      </c>
      <c r="H9" s="12">
        <f>ROUND(E9-G9,2)</f>
        <v>1066.2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17</v>
      </c>
      <c r="C12" s="30"/>
      <c r="E12" s="30"/>
    </row>
    <row r="13" spans="1:8" x14ac:dyDescent="0.25">
      <c r="A13" s="14" t="s">
        <v>66</v>
      </c>
      <c r="B13" s="14" t="s">
        <v>18</v>
      </c>
      <c r="C13" s="15">
        <v>1.52</v>
      </c>
      <c r="D13" s="14">
        <v>2.2999999999999998</v>
      </c>
      <c r="E13" s="30">
        <f>ROUND(C13*D13,2)</f>
        <v>3.5</v>
      </c>
      <c r="F13" s="16">
        <v>0</v>
      </c>
      <c r="G13" s="30">
        <f>ROUND(E13*F13,2)</f>
        <v>0</v>
      </c>
      <c r="H13" s="30">
        <f>ROUND(E13-G13,2)</f>
        <v>3.5</v>
      </c>
    </row>
    <row r="14" spans="1:8" x14ac:dyDescent="0.25">
      <c r="A14" s="14" t="s">
        <v>67</v>
      </c>
      <c r="B14" s="14" t="s">
        <v>26</v>
      </c>
      <c r="C14" s="15">
        <v>3.56</v>
      </c>
      <c r="D14" s="14">
        <v>2.3125</v>
      </c>
      <c r="E14" s="30">
        <f>ROUND(C14*D14,2)</f>
        <v>8.23</v>
      </c>
      <c r="F14" s="16">
        <v>0</v>
      </c>
      <c r="G14" s="30">
        <f>ROUND(E14*F14,2)</f>
        <v>0</v>
      </c>
      <c r="H14" s="30">
        <f>ROUND(E14-G14,2)</f>
        <v>8.23</v>
      </c>
    </row>
    <row r="15" spans="1:8" x14ac:dyDescent="0.25">
      <c r="A15" s="14" t="s">
        <v>68</v>
      </c>
      <c r="B15" s="14" t="s">
        <v>26</v>
      </c>
      <c r="C15" s="15">
        <v>12.5</v>
      </c>
      <c r="D15" s="14">
        <v>0.5</v>
      </c>
      <c r="E15" s="30">
        <f>ROUND(C15*D15,2)</f>
        <v>6.25</v>
      </c>
      <c r="F15" s="16">
        <v>0</v>
      </c>
      <c r="G15" s="30">
        <f>ROUND(E15*F15,2)</f>
        <v>0</v>
      </c>
      <c r="H15" s="30">
        <f>ROUND(E15-G15,2)</f>
        <v>6.25</v>
      </c>
    </row>
    <row r="16" spans="1:8" x14ac:dyDescent="0.25">
      <c r="A16" s="13" t="s">
        <v>69</v>
      </c>
      <c r="C16" s="30"/>
      <c r="E16" s="30"/>
    </row>
    <row r="17" spans="1:8" x14ac:dyDescent="0.25">
      <c r="A17" s="14" t="s">
        <v>70</v>
      </c>
      <c r="B17" s="14" t="s">
        <v>29</v>
      </c>
      <c r="C17" s="15">
        <v>0.11</v>
      </c>
      <c r="D17" s="14">
        <f>D7</f>
        <v>1200</v>
      </c>
      <c r="E17" s="30">
        <f>ROUND(C17*D17,2)</f>
        <v>132</v>
      </c>
      <c r="F17" s="16">
        <v>0</v>
      </c>
      <c r="G17" s="30">
        <f>ROUND(E17*F17,2)</f>
        <v>0</v>
      </c>
      <c r="H17" s="30">
        <f>ROUND(E17-G17,2)</f>
        <v>132</v>
      </c>
    </row>
    <row r="18" spans="1:8" x14ac:dyDescent="0.25">
      <c r="A18" s="13" t="s">
        <v>20</v>
      </c>
      <c r="C18" s="30"/>
      <c r="E18" s="30"/>
    </row>
    <row r="19" spans="1:8" x14ac:dyDescent="0.25">
      <c r="A19" s="14" t="s">
        <v>22</v>
      </c>
      <c r="B19" s="14" t="s">
        <v>21</v>
      </c>
      <c r="C19" s="15">
        <v>46.6</v>
      </c>
      <c r="D19" s="14">
        <v>1.5</v>
      </c>
      <c r="E19" s="30">
        <f>ROUND(C19*D19,2)</f>
        <v>69.900000000000006</v>
      </c>
      <c r="F19" s="16">
        <v>0</v>
      </c>
      <c r="G19" s="30">
        <f>ROUND(E19*F19,2)</f>
        <v>0</v>
      </c>
      <c r="H19" s="30">
        <f>ROUND(E19-G19,2)</f>
        <v>69.900000000000006</v>
      </c>
    </row>
    <row r="20" spans="1:8" x14ac:dyDescent="0.25">
      <c r="A20" s="14" t="s">
        <v>103</v>
      </c>
      <c r="B20" s="14" t="s">
        <v>19</v>
      </c>
      <c r="C20" s="15">
        <v>4.3</v>
      </c>
      <c r="D20" s="14">
        <v>28.933199999999999</v>
      </c>
      <c r="E20" s="30">
        <f>ROUND(C20*D20,2)</f>
        <v>124.41</v>
      </c>
      <c r="F20" s="16">
        <v>0</v>
      </c>
      <c r="G20" s="30">
        <f>ROUND(E20*F20,2)</f>
        <v>0</v>
      </c>
      <c r="H20" s="30">
        <f>ROUND(E20-G20,2)</f>
        <v>124.41</v>
      </c>
    </row>
    <row r="21" spans="1:8" x14ac:dyDescent="0.25">
      <c r="A21" s="13" t="s">
        <v>23</v>
      </c>
      <c r="C21" s="30"/>
      <c r="E21" s="30"/>
    </row>
    <row r="22" spans="1:8" x14ac:dyDescent="0.25">
      <c r="A22" s="14" t="s">
        <v>71</v>
      </c>
      <c r="B22" s="14" t="s">
        <v>48</v>
      </c>
      <c r="C22" s="15">
        <v>20</v>
      </c>
      <c r="D22" s="14">
        <v>1</v>
      </c>
      <c r="E22" s="30">
        <f>ROUND(C22*D22,2)</f>
        <v>20</v>
      </c>
      <c r="F22" s="16">
        <v>0</v>
      </c>
      <c r="G22" s="30">
        <f>ROUND(E22*F22,2)</f>
        <v>0</v>
      </c>
      <c r="H22" s="30">
        <f>ROUND(E22-G22,2)</f>
        <v>20</v>
      </c>
    </row>
    <row r="23" spans="1:8" x14ac:dyDescent="0.25">
      <c r="A23" s="13" t="s">
        <v>24</v>
      </c>
      <c r="C23" s="30"/>
      <c r="E23" s="30"/>
    </row>
    <row r="24" spans="1:8" x14ac:dyDescent="0.25">
      <c r="A24" s="14" t="s">
        <v>59</v>
      </c>
      <c r="B24" s="14" t="s">
        <v>26</v>
      </c>
      <c r="C24" s="15">
        <v>14.3</v>
      </c>
      <c r="D24" s="14">
        <v>0.5</v>
      </c>
      <c r="E24" s="30">
        <f t="shared" ref="E24:E29" si="0">ROUND(C24*D24,2)</f>
        <v>7.15</v>
      </c>
      <c r="F24" s="16">
        <v>0</v>
      </c>
      <c r="G24" s="30">
        <f t="shared" ref="G24:G29" si="1">ROUND(E24*F24,2)</f>
        <v>0</v>
      </c>
      <c r="H24" s="30">
        <f t="shared" ref="H24:H29" si="2">ROUND(E24-G24,2)</f>
        <v>7.15</v>
      </c>
    </row>
    <row r="25" spans="1:8" x14ac:dyDescent="0.25">
      <c r="A25" s="14" t="s">
        <v>25</v>
      </c>
      <c r="B25" s="14" t="s">
        <v>18</v>
      </c>
      <c r="C25" s="15">
        <v>0.34</v>
      </c>
      <c r="D25" s="14">
        <v>96</v>
      </c>
      <c r="E25" s="30">
        <f t="shared" si="0"/>
        <v>32.64</v>
      </c>
      <c r="F25" s="16">
        <v>0</v>
      </c>
      <c r="G25" s="30">
        <f t="shared" si="1"/>
        <v>0</v>
      </c>
      <c r="H25" s="30">
        <f t="shared" si="2"/>
        <v>32.64</v>
      </c>
    </row>
    <row r="26" spans="1:8" x14ac:dyDescent="0.25">
      <c r="A26" s="14" t="s">
        <v>105</v>
      </c>
      <c r="B26" s="14" t="s">
        <v>18</v>
      </c>
      <c r="C26" s="15">
        <v>0.37</v>
      </c>
      <c r="D26" s="14">
        <v>48</v>
      </c>
      <c r="E26" s="30">
        <f t="shared" si="0"/>
        <v>17.760000000000002</v>
      </c>
      <c r="F26" s="16">
        <v>0</v>
      </c>
      <c r="G26" s="30">
        <f t="shared" si="1"/>
        <v>0</v>
      </c>
      <c r="H26" s="30">
        <f t="shared" si="2"/>
        <v>17.760000000000002</v>
      </c>
    </row>
    <row r="27" spans="1:8" x14ac:dyDescent="0.25">
      <c r="A27" s="14" t="s">
        <v>106</v>
      </c>
      <c r="B27" s="14" t="s">
        <v>26</v>
      </c>
      <c r="C27" s="15">
        <v>6.37</v>
      </c>
      <c r="D27" s="14">
        <v>2</v>
      </c>
      <c r="E27" s="30">
        <f t="shared" si="0"/>
        <v>12.74</v>
      </c>
      <c r="F27" s="16">
        <v>0</v>
      </c>
      <c r="G27" s="30">
        <f t="shared" si="1"/>
        <v>0</v>
      </c>
      <c r="H27" s="30">
        <f t="shared" si="2"/>
        <v>12.74</v>
      </c>
    </row>
    <row r="28" spans="1:8" x14ac:dyDescent="0.25">
      <c r="A28" s="14" t="s">
        <v>398</v>
      </c>
      <c r="B28" s="14" t="s">
        <v>18</v>
      </c>
      <c r="C28" s="15">
        <v>0.83</v>
      </c>
      <c r="D28" s="14">
        <v>25.6</v>
      </c>
      <c r="E28" s="30">
        <f t="shared" si="0"/>
        <v>21.25</v>
      </c>
      <c r="F28" s="16">
        <v>0</v>
      </c>
      <c r="G28" s="30">
        <f t="shared" si="1"/>
        <v>0</v>
      </c>
      <c r="H28" s="30">
        <f t="shared" si="2"/>
        <v>21.25</v>
      </c>
    </row>
    <row r="29" spans="1:8" x14ac:dyDescent="0.25">
      <c r="A29" s="14" t="s">
        <v>74</v>
      </c>
      <c r="B29" s="14" t="s">
        <v>26</v>
      </c>
      <c r="C29" s="15">
        <v>11.45</v>
      </c>
      <c r="D29" s="14">
        <v>2</v>
      </c>
      <c r="E29" s="30">
        <f t="shared" si="0"/>
        <v>22.9</v>
      </c>
      <c r="F29" s="16">
        <v>0</v>
      </c>
      <c r="G29" s="30">
        <f t="shared" si="1"/>
        <v>0</v>
      </c>
      <c r="H29" s="30">
        <f t="shared" si="2"/>
        <v>22.9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78</v>
      </c>
      <c r="B31" s="14" t="s">
        <v>29</v>
      </c>
      <c r="C31" s="15">
        <v>9.3000000000000007</v>
      </c>
      <c r="D31" s="14">
        <v>2</v>
      </c>
      <c r="E31" s="30">
        <f>ROUND(C31*D31,2)</f>
        <v>18.600000000000001</v>
      </c>
      <c r="F31" s="16">
        <v>0</v>
      </c>
      <c r="G31" s="30">
        <f>ROUND(E31*F31,2)</f>
        <v>0</v>
      </c>
      <c r="H31" s="30">
        <f>ROUND(E31-G31,2)</f>
        <v>18.600000000000001</v>
      </c>
    </row>
    <row r="32" spans="1:8" x14ac:dyDescent="0.25">
      <c r="A32" s="14" t="s">
        <v>107</v>
      </c>
      <c r="B32" s="14" t="s">
        <v>18</v>
      </c>
      <c r="C32" s="15">
        <v>1.43</v>
      </c>
      <c r="D32" s="14">
        <v>3.2</v>
      </c>
      <c r="E32" s="30">
        <f>ROUND(C32*D32,2)</f>
        <v>4.58</v>
      </c>
      <c r="F32" s="16">
        <v>0</v>
      </c>
      <c r="G32" s="30">
        <f>ROUND(E32*F32,2)</f>
        <v>0</v>
      </c>
      <c r="H32" s="30">
        <f>ROUND(E32-G32,2)</f>
        <v>4.58</v>
      </c>
    </row>
    <row r="33" spans="1:8" x14ac:dyDescent="0.25">
      <c r="A33" s="14" t="s">
        <v>79</v>
      </c>
      <c r="B33" s="14" t="s">
        <v>18</v>
      </c>
      <c r="C33" s="15">
        <v>5.95</v>
      </c>
      <c r="D33" s="14">
        <v>2</v>
      </c>
      <c r="E33" s="30">
        <f>ROUND(C33*D33,2)</f>
        <v>11.9</v>
      </c>
      <c r="F33" s="16">
        <v>0</v>
      </c>
      <c r="G33" s="30">
        <f>ROUND(E33*F33,2)</f>
        <v>0</v>
      </c>
      <c r="H33" s="30">
        <f>ROUND(E33-G33,2)</f>
        <v>11.9</v>
      </c>
    </row>
    <row r="34" spans="1:8" x14ac:dyDescent="0.25">
      <c r="A34" s="14" t="s">
        <v>112</v>
      </c>
      <c r="B34" s="14" t="s">
        <v>48</v>
      </c>
      <c r="C34" s="15">
        <v>15</v>
      </c>
      <c r="D34" s="14">
        <v>1</v>
      </c>
      <c r="E34" s="30">
        <f>ROUND(C34*D34,2)</f>
        <v>15</v>
      </c>
      <c r="F34" s="16">
        <v>0</v>
      </c>
      <c r="G34" s="30">
        <f>ROUND(E34*F34,2)</f>
        <v>0</v>
      </c>
      <c r="H34" s="30">
        <f>ROUND(E34-G34,2)</f>
        <v>15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399</v>
      </c>
      <c r="B36" s="14" t="s">
        <v>60</v>
      </c>
      <c r="C36" s="15">
        <v>2.35</v>
      </c>
      <c r="D36" s="14">
        <v>45</v>
      </c>
      <c r="E36" s="30">
        <f>ROUND(C36*D36,2)</f>
        <v>105.75</v>
      </c>
      <c r="F36" s="16">
        <v>0</v>
      </c>
      <c r="G36" s="30">
        <f>ROUND(E36*F36,2)</f>
        <v>0</v>
      </c>
      <c r="H36" s="30">
        <f>ROUND(E36-G36,2)</f>
        <v>105.75</v>
      </c>
    </row>
    <row r="37" spans="1:8" x14ac:dyDescent="0.25">
      <c r="A37" s="13" t="s">
        <v>85</v>
      </c>
      <c r="C37" s="30"/>
      <c r="E37" s="30"/>
    </row>
    <row r="38" spans="1:8" x14ac:dyDescent="0.25">
      <c r="A38" s="14" t="s">
        <v>86</v>
      </c>
      <c r="B38" s="14" t="s">
        <v>18</v>
      </c>
      <c r="C38" s="15">
        <v>0.22</v>
      </c>
      <c r="D38" s="14">
        <v>32</v>
      </c>
      <c r="E38" s="30">
        <f>ROUND(C38*D38,2)</f>
        <v>7.04</v>
      </c>
      <c r="F38" s="16">
        <v>0</v>
      </c>
      <c r="G38" s="30">
        <f>ROUND(E38*F38,2)</f>
        <v>0</v>
      </c>
      <c r="H38" s="30">
        <f>ROUND(E38-G38,2)</f>
        <v>7.04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0.4</v>
      </c>
      <c r="E40" s="30">
        <f>ROUND(C40*D40,2)</f>
        <v>1.32</v>
      </c>
      <c r="F40" s="16">
        <v>0</v>
      </c>
      <c r="G40" s="30">
        <f>ROUND(E40*F40,2)</f>
        <v>0</v>
      </c>
      <c r="H40" s="30">
        <f>ROUND(E40-G40,2)</f>
        <v>1.32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87</v>
      </c>
      <c r="C43" s="30"/>
      <c r="E43" s="30"/>
    </row>
    <row r="44" spans="1:8" x14ac:dyDescent="0.25">
      <c r="A44" s="14" t="s">
        <v>88</v>
      </c>
      <c r="B44" s="14" t="s">
        <v>48</v>
      </c>
      <c r="C44" s="15">
        <v>1</v>
      </c>
      <c r="D44" s="14">
        <v>1</v>
      </c>
      <c r="E44" s="30">
        <f>ROUND(C44*D44,2)</f>
        <v>1</v>
      </c>
      <c r="F44" s="16">
        <v>0</v>
      </c>
      <c r="G44" s="30">
        <f>ROUND(E44*F44,2)</f>
        <v>0</v>
      </c>
      <c r="H44" s="30">
        <f>ROUND(E44-G44,2)</f>
        <v>1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58</v>
      </c>
      <c r="D46" s="14">
        <v>0.66600000000000004</v>
      </c>
      <c r="E46" s="30">
        <f>ROUND(C46*D46,2)</f>
        <v>38.630000000000003</v>
      </c>
      <c r="F46" s="16">
        <v>0</v>
      </c>
      <c r="G46" s="30">
        <f>ROUND(E46*F46,2)</f>
        <v>0</v>
      </c>
      <c r="H46" s="30">
        <f>ROUND(E46-G46,2)</f>
        <v>38.630000000000003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117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16.54</v>
      </c>
      <c r="D52" s="14">
        <v>0.42680000000000001</v>
      </c>
      <c r="E52" s="30">
        <f>ROUND(C52*D52,2)</f>
        <v>7.06</v>
      </c>
      <c r="F52" s="16">
        <v>0</v>
      </c>
      <c r="G52" s="30">
        <f>ROUND(E52*F52,2)</f>
        <v>0</v>
      </c>
      <c r="H52" s="30">
        <f>ROUND(E52-G52,2)</f>
        <v>7.06</v>
      </c>
    </row>
    <row r="53" spans="1:8" x14ac:dyDescent="0.25">
      <c r="A53" s="14" t="s">
        <v>91</v>
      </c>
      <c r="B53" s="14" t="s">
        <v>39</v>
      </c>
      <c r="C53" s="15">
        <v>16.54</v>
      </c>
      <c r="D53" s="14">
        <v>0.2722</v>
      </c>
      <c r="E53" s="30">
        <f>ROUND(C53*D53,2)</f>
        <v>4.5</v>
      </c>
      <c r="F53" s="16">
        <v>0</v>
      </c>
      <c r="G53" s="30">
        <f>ROUND(E53*F53,2)</f>
        <v>0</v>
      </c>
      <c r="H53" s="30">
        <f>ROUND(E53-G53,2)</f>
        <v>4.5</v>
      </c>
    </row>
    <row r="54" spans="1:8" x14ac:dyDescent="0.25">
      <c r="A54" s="13" t="s">
        <v>43</v>
      </c>
      <c r="C54" s="30"/>
      <c r="E54" s="30"/>
    </row>
    <row r="55" spans="1:8" x14ac:dyDescent="0.25">
      <c r="A55" s="14" t="s">
        <v>42</v>
      </c>
      <c r="B55" s="14" t="s">
        <v>39</v>
      </c>
      <c r="C55" s="15">
        <v>9.06</v>
      </c>
      <c r="D55" s="14">
        <v>0.1236</v>
      </c>
      <c r="E55" s="30">
        <f>ROUND(C55*D55,2)</f>
        <v>1.1200000000000001</v>
      </c>
      <c r="F55" s="16">
        <v>0</v>
      </c>
      <c r="G55" s="30">
        <f>ROUND(E55*F55,2)</f>
        <v>0</v>
      </c>
      <c r="H55" s="30">
        <f>ROUND(E55-G55,2)</f>
        <v>1.1200000000000001</v>
      </c>
    </row>
    <row r="56" spans="1:8" x14ac:dyDescent="0.25">
      <c r="A56" s="14" t="s">
        <v>91</v>
      </c>
      <c r="B56" s="14" t="s">
        <v>39</v>
      </c>
      <c r="C56" s="15">
        <v>9.06</v>
      </c>
      <c r="D56" s="14">
        <v>0.22220000000000001</v>
      </c>
      <c r="E56" s="30">
        <f>ROUND(C56*D56,2)</f>
        <v>2.0099999999999998</v>
      </c>
      <c r="F56" s="16">
        <v>0</v>
      </c>
      <c r="G56" s="30">
        <f>ROUND(E56*F56,2)</f>
        <v>0</v>
      </c>
      <c r="H56" s="30">
        <f>ROUND(E56-G56,2)</f>
        <v>2.0099999999999998</v>
      </c>
    </row>
    <row r="57" spans="1:8" x14ac:dyDescent="0.25">
      <c r="A57" s="14" t="s">
        <v>44</v>
      </c>
      <c r="B57" s="14" t="s">
        <v>39</v>
      </c>
      <c r="C57" s="15">
        <v>16.61</v>
      </c>
      <c r="D57" s="14">
        <v>0.55920000000000003</v>
      </c>
      <c r="E57" s="30">
        <f>ROUND(C57*D57,2)</f>
        <v>9.2899999999999991</v>
      </c>
      <c r="F57" s="16">
        <v>0</v>
      </c>
      <c r="G57" s="30">
        <f>ROUND(E57*F57,2)</f>
        <v>0</v>
      </c>
      <c r="H57" s="30">
        <f>ROUND(E57-G57,2)</f>
        <v>9.2899999999999991</v>
      </c>
    </row>
    <row r="58" spans="1:8" x14ac:dyDescent="0.25">
      <c r="A58" s="13" t="s">
        <v>45</v>
      </c>
      <c r="C58" s="30"/>
      <c r="E58" s="30"/>
    </row>
    <row r="59" spans="1:8" x14ac:dyDescent="0.25">
      <c r="A59" s="14" t="s">
        <v>38</v>
      </c>
      <c r="B59" s="14" t="s">
        <v>19</v>
      </c>
      <c r="C59" s="15">
        <v>4.4800000000000004</v>
      </c>
      <c r="D59" s="14">
        <v>6.5911999999999997</v>
      </c>
      <c r="E59" s="30">
        <f>ROUND(C59*D59,2)</f>
        <v>29.53</v>
      </c>
      <c r="F59" s="16">
        <v>0</v>
      </c>
      <c r="G59" s="30">
        <f>ROUND(E59*F59,2)</f>
        <v>0</v>
      </c>
      <c r="H59" s="30">
        <f>ROUND(E59-G59,2)</f>
        <v>29.53</v>
      </c>
    </row>
    <row r="60" spans="1:8" x14ac:dyDescent="0.25">
      <c r="A60" s="14" t="s">
        <v>91</v>
      </c>
      <c r="B60" s="14" t="s">
        <v>19</v>
      </c>
      <c r="C60" s="15">
        <v>4.4800000000000004</v>
      </c>
      <c r="D60" s="14">
        <v>5.7069000000000001</v>
      </c>
      <c r="E60" s="30">
        <f>ROUND(C60*D60,2)</f>
        <v>25.57</v>
      </c>
      <c r="F60" s="16">
        <v>0</v>
      </c>
      <c r="G60" s="30">
        <f>ROUND(E60*F60,2)</f>
        <v>0</v>
      </c>
      <c r="H60" s="30">
        <f>ROUND(E60-G60,2)</f>
        <v>25.57</v>
      </c>
    </row>
    <row r="61" spans="1:8" x14ac:dyDescent="0.25">
      <c r="A61" s="13" t="s">
        <v>47</v>
      </c>
      <c r="C61" s="30"/>
      <c r="E61" s="30"/>
    </row>
    <row r="62" spans="1:8" x14ac:dyDescent="0.25">
      <c r="A62" s="14" t="s">
        <v>42</v>
      </c>
      <c r="B62" s="14" t="s">
        <v>48</v>
      </c>
      <c r="C62" s="15">
        <v>10.210000000000001</v>
      </c>
      <c r="D62" s="14">
        <v>1</v>
      </c>
      <c r="E62" s="30">
        <f>ROUND(C62*D62,2)</f>
        <v>10.210000000000001</v>
      </c>
      <c r="F62" s="16">
        <v>0</v>
      </c>
      <c r="G62" s="30">
        <f>ROUND(E62*F62,2)</f>
        <v>0</v>
      </c>
      <c r="H62" s="30">
        <f t="shared" ref="H62:H67" si="3">ROUND(E62-G62,2)</f>
        <v>10.210000000000001</v>
      </c>
    </row>
    <row r="63" spans="1:8" x14ac:dyDescent="0.25">
      <c r="A63" s="14" t="s">
        <v>38</v>
      </c>
      <c r="B63" s="14" t="s">
        <v>48</v>
      </c>
      <c r="C63" s="15">
        <v>4.05</v>
      </c>
      <c r="D63" s="14">
        <v>1</v>
      </c>
      <c r="E63" s="30">
        <f>ROUND(C63*D63,2)</f>
        <v>4.05</v>
      </c>
      <c r="F63" s="16">
        <v>0</v>
      </c>
      <c r="G63" s="30">
        <f>ROUND(E63*F63,2)</f>
        <v>0</v>
      </c>
      <c r="H63" s="30">
        <f t="shared" si="3"/>
        <v>4.05</v>
      </c>
    </row>
    <row r="64" spans="1:8" x14ac:dyDescent="0.25">
      <c r="A64" s="14" t="s">
        <v>91</v>
      </c>
      <c r="B64" s="14" t="s">
        <v>48</v>
      </c>
      <c r="C64" s="15">
        <v>26.93</v>
      </c>
      <c r="D64" s="14">
        <v>1</v>
      </c>
      <c r="E64" s="30">
        <f>ROUND(C64*D64,2)</f>
        <v>26.93</v>
      </c>
      <c r="F64" s="16">
        <v>0</v>
      </c>
      <c r="G64" s="30">
        <f>ROUND(E64*F64,2)</f>
        <v>0</v>
      </c>
      <c r="H64" s="30">
        <f t="shared" si="3"/>
        <v>26.93</v>
      </c>
    </row>
    <row r="65" spans="1:8" x14ac:dyDescent="0.25">
      <c r="A65" s="9" t="s">
        <v>49</v>
      </c>
      <c r="B65" s="9" t="s">
        <v>48</v>
      </c>
      <c r="C65" s="10">
        <v>24.1</v>
      </c>
      <c r="D65" s="9">
        <v>1</v>
      </c>
      <c r="E65" s="28">
        <f>ROUND(C65*D65,2)</f>
        <v>24.1</v>
      </c>
      <c r="F65" s="11">
        <v>0</v>
      </c>
      <c r="G65" s="28">
        <f>ROUND(E65*F65,2)</f>
        <v>0</v>
      </c>
      <c r="H65" s="28">
        <f t="shared" si="3"/>
        <v>24.1</v>
      </c>
    </row>
    <row r="66" spans="1:8" x14ac:dyDescent="0.25">
      <c r="A66" s="7" t="s">
        <v>50</v>
      </c>
      <c r="C66" s="30"/>
      <c r="E66" s="30">
        <f>SUM(E13:E65)</f>
        <v>845.74999999999989</v>
      </c>
      <c r="G66" s="12">
        <f>SUM(G13:G65)</f>
        <v>0</v>
      </c>
      <c r="H66" s="12">
        <f t="shared" si="3"/>
        <v>845.75</v>
      </c>
    </row>
    <row r="67" spans="1:8" x14ac:dyDescent="0.25">
      <c r="A67" s="7" t="s">
        <v>51</v>
      </c>
      <c r="C67" s="30"/>
      <c r="E67" s="30">
        <f>+E9-E66</f>
        <v>220.45000000000016</v>
      </c>
      <c r="G67" s="12">
        <f>+G9-G66</f>
        <v>0</v>
      </c>
      <c r="H67" s="12">
        <f t="shared" si="3"/>
        <v>220.45</v>
      </c>
    </row>
    <row r="68" spans="1:8" x14ac:dyDescent="0.25">
      <c r="A68" t="s">
        <v>12</v>
      </c>
      <c r="C68" s="30"/>
      <c r="E68" s="30"/>
    </row>
    <row r="69" spans="1:8" x14ac:dyDescent="0.25">
      <c r="A69" s="7" t="s">
        <v>52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16.489999999999998</v>
      </c>
      <c r="D70" s="14">
        <v>1</v>
      </c>
      <c r="E70" s="30">
        <f>ROUND(C70*D70,2)</f>
        <v>16.489999999999998</v>
      </c>
      <c r="F70" s="16">
        <v>0</v>
      </c>
      <c r="G70" s="30">
        <f>ROUND(E70*F70,2)</f>
        <v>0</v>
      </c>
      <c r="H70" s="30">
        <f t="shared" ref="H70:H75" si="4">ROUND(E70-G70,2)</f>
        <v>16.489999999999998</v>
      </c>
    </row>
    <row r="71" spans="1:8" x14ac:dyDescent="0.25">
      <c r="A71" s="14" t="s">
        <v>38</v>
      </c>
      <c r="B71" s="14" t="s">
        <v>48</v>
      </c>
      <c r="C71" s="15">
        <v>28.67</v>
      </c>
      <c r="D71" s="14">
        <v>1</v>
      </c>
      <c r="E71" s="30">
        <f>ROUND(C71*D71,2)</f>
        <v>28.67</v>
      </c>
      <c r="F71" s="16">
        <v>0</v>
      </c>
      <c r="G71" s="30">
        <f>ROUND(E71*F71,2)</f>
        <v>0</v>
      </c>
      <c r="H71" s="30">
        <f t="shared" si="4"/>
        <v>28.67</v>
      </c>
    </row>
    <row r="72" spans="1:8" x14ac:dyDescent="0.25">
      <c r="A72" s="9" t="s">
        <v>91</v>
      </c>
      <c r="B72" s="9" t="s">
        <v>48</v>
      </c>
      <c r="C72" s="10">
        <v>123.39</v>
      </c>
      <c r="D72" s="9">
        <v>1</v>
      </c>
      <c r="E72" s="28">
        <f>ROUND(C72*D72,2)</f>
        <v>123.39</v>
      </c>
      <c r="F72" s="11">
        <v>0</v>
      </c>
      <c r="G72" s="28">
        <f>ROUND(E72*F72,2)</f>
        <v>0</v>
      </c>
      <c r="H72" s="28">
        <f t="shared" si="4"/>
        <v>123.39</v>
      </c>
    </row>
    <row r="73" spans="1:8" x14ac:dyDescent="0.25">
      <c r="A73" s="7" t="s">
        <v>53</v>
      </c>
      <c r="C73" s="30"/>
      <c r="E73" s="30">
        <f>SUM(E70:E72)</f>
        <v>168.55</v>
      </c>
      <c r="G73" s="12">
        <f>SUM(G70:G72)</f>
        <v>0</v>
      </c>
      <c r="H73" s="12">
        <f t="shared" si="4"/>
        <v>168.55</v>
      </c>
    </row>
    <row r="74" spans="1:8" x14ac:dyDescent="0.25">
      <c r="A74" s="7" t="s">
        <v>54</v>
      </c>
      <c r="C74" s="30"/>
      <c r="E74" s="30">
        <f>+E66+E73</f>
        <v>1014.3</v>
      </c>
      <c r="G74" s="12">
        <f>+G66+G73</f>
        <v>0</v>
      </c>
      <c r="H74" s="12">
        <f t="shared" si="4"/>
        <v>1014.3</v>
      </c>
    </row>
    <row r="75" spans="1:8" x14ac:dyDescent="0.25">
      <c r="A75" s="7" t="s">
        <v>55</v>
      </c>
      <c r="C75" s="30"/>
      <c r="E75" s="30">
        <f>+E9-E74</f>
        <v>51.900000000000091</v>
      </c>
      <c r="G75" s="12">
        <f>+G9-G74</f>
        <v>0</v>
      </c>
      <c r="H75" s="12">
        <f t="shared" si="4"/>
        <v>51.9</v>
      </c>
    </row>
    <row r="76" spans="1:8" x14ac:dyDescent="0.25">
      <c r="A76" t="s">
        <v>120</v>
      </c>
      <c r="C76" s="30"/>
      <c r="E76" s="30"/>
    </row>
    <row r="77" spans="1:8" x14ac:dyDescent="0.25">
      <c r="A77" t="s">
        <v>427</v>
      </c>
      <c r="C77" s="30"/>
      <c r="E77" s="30"/>
    </row>
    <row r="78" spans="1:8" x14ac:dyDescent="0.25">
      <c r="C78" s="30"/>
      <c r="E78" s="30"/>
    </row>
    <row r="79" spans="1:8" x14ac:dyDescent="0.25">
      <c r="A79" s="7" t="s">
        <v>121</v>
      </c>
      <c r="C79" s="30"/>
      <c r="E79" s="30"/>
    </row>
    <row r="80" spans="1:8" x14ac:dyDescent="0.25">
      <c r="A80" s="7" t="s">
        <v>122</v>
      </c>
      <c r="C80" s="30"/>
      <c r="E80" s="30"/>
    </row>
    <row r="99" spans="1:19" x14ac:dyDescent="0.25">
      <c r="A99" s="7" t="s">
        <v>50</v>
      </c>
      <c r="E99" s="34">
        <f>VLOOKUP(A99,$A$1:$H$98,5,FALSE)</f>
        <v>845.74999999999989</v>
      </c>
    </row>
    <row r="100" spans="1:19" x14ac:dyDescent="0.25">
      <c r="A100" s="7" t="s">
        <v>295</v>
      </c>
      <c r="E100" s="34">
        <f>VLOOKUP(A100,$A$1:$H$98,5,FALSE)</f>
        <v>168.55</v>
      </c>
    </row>
    <row r="101" spans="1:19" x14ac:dyDescent="0.25">
      <c r="A101" s="7" t="s">
        <v>296</v>
      </c>
      <c r="E101" s="34">
        <f t="shared" ref="E101:E102" si="5">VLOOKUP(A101,$A$1:$H$98,5,FALSE)</f>
        <v>1014.3</v>
      </c>
    </row>
    <row r="102" spans="1:19" x14ac:dyDescent="0.25">
      <c r="A102" s="7" t="s">
        <v>55</v>
      </c>
      <c r="E102" s="34">
        <f t="shared" si="5"/>
        <v>51.900000000000091</v>
      </c>
    </row>
    <row r="103" spans="1:19" x14ac:dyDescent="0.25">
      <c r="A103" s="39" t="s">
        <v>257</v>
      </c>
    </row>
    <row r="104" spans="1:19" x14ac:dyDescent="0.25">
      <c r="A104" s="39" t="s">
        <v>257</v>
      </c>
      <c r="K104" s="39" t="s">
        <v>258</v>
      </c>
    </row>
    <row r="105" spans="1:19" x14ac:dyDescent="0.25">
      <c r="A105" s="34">
        <f>E102</f>
        <v>51.900000000000091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51.900000000000091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9" x14ac:dyDescent="0.25">
      <c r="A106">
        <f>A107-Calculator!$B$15</f>
        <v>205</v>
      </c>
      <c r="B106" s="12">
        <f t="dataTable" ref="B106:I112" dt2D="1" dtr="1" r1="D8" r2="D7" ca="1"/>
        <v>-754.8</v>
      </c>
      <c r="C106" s="12">
        <v>-754.24999999999989</v>
      </c>
      <c r="D106" s="12">
        <v>-753.69999999999993</v>
      </c>
      <c r="E106" s="12">
        <v>-753.14999999999986</v>
      </c>
      <c r="F106" s="12">
        <v>-752.59999999999991</v>
      </c>
      <c r="G106" s="12">
        <v>-752.05</v>
      </c>
      <c r="H106" s="12">
        <v>-751.49999999999989</v>
      </c>
      <c r="I106" s="12">
        <v>-750.94999999999993</v>
      </c>
      <c r="K106">
        <f>K107-Calculator!$B$27</f>
        <v>45</v>
      </c>
      <c r="L106" s="12">
        <f t="dataTable" ref="L106:R112" dt2D="1" dtr="1" r1="D8" r2="D7"/>
        <v>-855.6</v>
      </c>
      <c r="M106" s="12">
        <v>-855.05</v>
      </c>
      <c r="N106" s="12">
        <v>-854.5</v>
      </c>
      <c r="O106" s="12">
        <v>-853.95</v>
      </c>
      <c r="P106" s="12">
        <v>-853.4</v>
      </c>
      <c r="Q106" s="12">
        <v>-852.85</v>
      </c>
      <c r="R106" s="12">
        <v>-852.3</v>
      </c>
      <c r="S106" s="12"/>
    </row>
    <row r="107" spans="1:19" x14ac:dyDescent="0.25">
      <c r="A107">
        <f>A108-Calculator!$B$15</f>
        <v>210</v>
      </c>
      <c r="B107" s="12">
        <v>-751.64999999999986</v>
      </c>
      <c r="C107" s="12">
        <v>-751.09999999999991</v>
      </c>
      <c r="D107" s="12">
        <v>-750.54999999999984</v>
      </c>
      <c r="E107" s="12">
        <v>-749.99999999999989</v>
      </c>
      <c r="F107" s="12">
        <v>-749.44999999999982</v>
      </c>
      <c r="G107" s="12">
        <v>-748.89999999999986</v>
      </c>
      <c r="H107" s="12">
        <v>-748.34999999999991</v>
      </c>
      <c r="I107" s="12">
        <v>-747.79999999999984</v>
      </c>
      <c r="K107">
        <f>K108-Calculator!$B$27</f>
        <v>50</v>
      </c>
      <c r="L107" s="12">
        <v>-852.44999999999993</v>
      </c>
      <c r="M107" s="12">
        <v>-851.9</v>
      </c>
      <c r="N107" s="12">
        <v>-851.34999999999991</v>
      </c>
      <c r="O107" s="12">
        <v>-850.8</v>
      </c>
      <c r="P107" s="12">
        <v>-850.25</v>
      </c>
      <c r="Q107" s="12">
        <v>-849.69999999999993</v>
      </c>
      <c r="R107" s="12">
        <v>-849.15</v>
      </c>
      <c r="S107" s="12"/>
    </row>
    <row r="108" spans="1:19" x14ac:dyDescent="0.25">
      <c r="A108">
        <f>A109-Calculator!$B$15</f>
        <v>215</v>
      </c>
      <c r="B108" s="12">
        <v>-748.49999999999977</v>
      </c>
      <c r="C108" s="12">
        <v>-747.94999999999982</v>
      </c>
      <c r="D108" s="12">
        <v>-747.39999999999986</v>
      </c>
      <c r="E108" s="12">
        <v>-746.8499999999998</v>
      </c>
      <c r="F108" s="12">
        <v>-746.29999999999984</v>
      </c>
      <c r="G108" s="12">
        <v>-745.74999999999977</v>
      </c>
      <c r="H108" s="12">
        <v>-745.19999999999982</v>
      </c>
      <c r="I108" s="12">
        <v>-744.64999999999986</v>
      </c>
      <c r="K108">
        <f>K109-Calculator!$B$27</f>
        <v>55</v>
      </c>
      <c r="L108" s="12">
        <v>-849.3</v>
      </c>
      <c r="M108" s="12">
        <v>-848.74999999999989</v>
      </c>
      <c r="N108" s="12">
        <v>-848.19999999999993</v>
      </c>
      <c r="O108" s="12">
        <v>-847.64999999999986</v>
      </c>
      <c r="P108" s="12">
        <v>-847.09999999999991</v>
      </c>
      <c r="Q108" s="12">
        <v>-846.55</v>
      </c>
      <c r="R108" s="12">
        <v>-845.99999999999989</v>
      </c>
      <c r="S108" s="12"/>
    </row>
    <row r="109" spans="1:19" x14ac:dyDescent="0.25">
      <c r="A109">
        <f>Calculator!B10</f>
        <v>220</v>
      </c>
      <c r="B109" s="12">
        <v>-745.35</v>
      </c>
      <c r="C109" s="12">
        <v>-744.8</v>
      </c>
      <c r="D109" s="12">
        <v>-744.25</v>
      </c>
      <c r="E109" s="12">
        <v>-743.7</v>
      </c>
      <c r="F109" s="12">
        <v>-743.15</v>
      </c>
      <c r="G109" s="12">
        <v>-742.6</v>
      </c>
      <c r="H109" s="12">
        <v>-742.05</v>
      </c>
      <c r="I109" s="12">
        <v>-741.5</v>
      </c>
      <c r="K109">
        <f>Calculator!B22</f>
        <v>60</v>
      </c>
      <c r="L109" s="12">
        <v>-846.14999999999986</v>
      </c>
      <c r="M109" s="12">
        <v>-845.59999999999991</v>
      </c>
      <c r="N109" s="12">
        <v>-845.04999999999984</v>
      </c>
      <c r="O109" s="12">
        <v>-844.49999999999989</v>
      </c>
      <c r="P109" s="12">
        <v>-843.94999999999982</v>
      </c>
      <c r="Q109" s="12">
        <v>-843.39999999999986</v>
      </c>
      <c r="R109" s="12">
        <v>-842.84999999999991</v>
      </c>
      <c r="S109" s="12"/>
    </row>
    <row r="110" spans="1:19" x14ac:dyDescent="0.25">
      <c r="A110">
        <f>A109+Calculator!$B$15</f>
        <v>225</v>
      </c>
      <c r="B110" s="12">
        <v>-742.19999999999993</v>
      </c>
      <c r="C110" s="12">
        <v>-741.65</v>
      </c>
      <c r="D110" s="12">
        <v>-741.09999999999991</v>
      </c>
      <c r="E110" s="12">
        <v>-740.55</v>
      </c>
      <c r="F110" s="12">
        <v>-740</v>
      </c>
      <c r="G110" s="12">
        <v>-739.44999999999993</v>
      </c>
      <c r="H110" s="12">
        <v>-738.9</v>
      </c>
      <c r="I110" s="12">
        <v>-738.34999999999991</v>
      </c>
      <c r="K110">
        <f>K109+Calculator!$B$27</f>
        <v>65</v>
      </c>
      <c r="L110" s="12">
        <v>-843</v>
      </c>
      <c r="M110" s="12">
        <v>-842.45</v>
      </c>
      <c r="N110" s="12">
        <v>-841.90000000000009</v>
      </c>
      <c r="O110" s="12">
        <v>-841.35</v>
      </c>
      <c r="P110" s="12">
        <v>-840.80000000000007</v>
      </c>
      <c r="Q110" s="12">
        <v>-840.25</v>
      </c>
      <c r="R110" s="12">
        <v>-839.7</v>
      </c>
      <c r="S110" s="12"/>
    </row>
    <row r="111" spans="1:19" x14ac:dyDescent="0.25">
      <c r="A111">
        <f>A110+Calculator!$B$15</f>
        <v>230</v>
      </c>
      <c r="B111" s="12">
        <v>-739.05</v>
      </c>
      <c r="C111" s="12">
        <v>-738.49999999999989</v>
      </c>
      <c r="D111" s="12">
        <v>-737.94999999999993</v>
      </c>
      <c r="E111" s="12">
        <v>-737.39999999999986</v>
      </c>
      <c r="F111" s="12">
        <v>-736.84999999999991</v>
      </c>
      <c r="G111" s="12">
        <v>-736.3</v>
      </c>
      <c r="H111" s="12">
        <v>-735.74999999999989</v>
      </c>
      <c r="I111" s="12">
        <v>-735.19999999999993</v>
      </c>
      <c r="K111">
        <f>K110+Calculator!$B$27</f>
        <v>70</v>
      </c>
      <c r="L111" s="12">
        <v>-839.85</v>
      </c>
      <c r="M111" s="12">
        <v>-839.3</v>
      </c>
      <c r="N111" s="12">
        <v>-838.75</v>
      </c>
      <c r="O111" s="12">
        <v>-838.2</v>
      </c>
      <c r="P111" s="12">
        <v>-837.65</v>
      </c>
      <c r="Q111" s="12">
        <v>-837.1</v>
      </c>
      <c r="R111" s="12">
        <v>-836.55</v>
      </c>
      <c r="S111" s="12"/>
    </row>
    <row r="112" spans="1:19" x14ac:dyDescent="0.25">
      <c r="A112">
        <f>A111+Calculator!$B$15</f>
        <v>235</v>
      </c>
      <c r="B112" s="12">
        <v>-735.89999999999986</v>
      </c>
      <c r="C112" s="12">
        <v>-735.34999999999991</v>
      </c>
      <c r="D112" s="12">
        <v>-734.79999999999984</v>
      </c>
      <c r="E112" s="12">
        <v>-734.24999999999989</v>
      </c>
      <c r="F112" s="12">
        <v>-733.69999999999982</v>
      </c>
      <c r="G112" s="12">
        <v>-733.14999999999986</v>
      </c>
      <c r="H112" s="12">
        <v>-732.59999999999991</v>
      </c>
      <c r="I112" s="12">
        <v>-732.04999999999984</v>
      </c>
      <c r="K112">
        <f>K111+Calculator!$B$27</f>
        <v>75</v>
      </c>
      <c r="L112" s="12">
        <v>-836.69999999999993</v>
      </c>
      <c r="M112" s="12">
        <v>-836.15</v>
      </c>
      <c r="N112" s="12">
        <v>-835.59999999999991</v>
      </c>
      <c r="O112" s="12">
        <v>-835.05</v>
      </c>
      <c r="P112" s="12">
        <v>-834.5</v>
      </c>
      <c r="Q112" s="12">
        <v>-833.94999999999993</v>
      </c>
      <c r="R112" s="12">
        <v>-833.4</v>
      </c>
      <c r="S112" s="12"/>
    </row>
    <row r="114" spans="1:14" x14ac:dyDescent="0.25">
      <c r="A114" s="39" t="s">
        <v>257</v>
      </c>
      <c r="K114" s="39" t="s">
        <v>258</v>
      </c>
    </row>
    <row r="115" spans="1:14" x14ac:dyDescent="0.25">
      <c r="A115" t="s">
        <v>315</v>
      </c>
      <c r="B115" t="s">
        <v>316</v>
      </c>
      <c r="C115" t="s">
        <v>317</v>
      </c>
      <c r="K115" t="s">
        <v>315</v>
      </c>
      <c r="L115" t="s">
        <v>316</v>
      </c>
      <c r="M115" t="s">
        <v>317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-754.8</v>
      </c>
      <c r="K116">
        <f>$K$106</f>
        <v>45</v>
      </c>
      <c r="L116">
        <f>$L$105</f>
        <v>-15</v>
      </c>
      <c r="M116">
        <f>K116+L116</f>
        <v>30</v>
      </c>
      <c r="N116" s="12">
        <f>L106</f>
        <v>-855.6</v>
      </c>
    </row>
    <row r="117" spans="1:14" x14ac:dyDescent="0.25">
      <c r="A117">
        <f t="shared" ref="A117" si="6">$A$107</f>
        <v>210</v>
      </c>
      <c r="B117">
        <f>$C$105</f>
        <v>-10</v>
      </c>
      <c r="C117">
        <f t="shared" ref="C117:C122" si="7">A117+B117</f>
        <v>200</v>
      </c>
      <c r="D117" s="12">
        <f>C107</f>
        <v>-751.09999999999991</v>
      </c>
      <c r="K117">
        <f t="shared" ref="K117" si="8">$K$107</f>
        <v>50</v>
      </c>
      <c r="L117">
        <f t="shared" ref="L117" si="9">$M$105</f>
        <v>-10</v>
      </c>
      <c r="M117">
        <f t="shared" ref="M117:M122" si="10">K117+L117</f>
        <v>40</v>
      </c>
      <c r="N117" s="12">
        <f>M107</f>
        <v>-851.9</v>
      </c>
    </row>
    <row r="118" spans="1:14" x14ac:dyDescent="0.25">
      <c r="A118">
        <f t="shared" ref="A118" si="11">$A$108</f>
        <v>215</v>
      </c>
      <c r="B118">
        <f>$D$105</f>
        <v>-5</v>
      </c>
      <c r="C118">
        <f t="shared" si="7"/>
        <v>210</v>
      </c>
      <c r="D118" s="12">
        <f>D108</f>
        <v>-747.39999999999986</v>
      </c>
      <c r="K118">
        <f t="shared" ref="K118" si="12">$K$108</f>
        <v>55</v>
      </c>
      <c r="L118">
        <f t="shared" ref="L118" si="13">$N$105</f>
        <v>-5</v>
      </c>
      <c r="M118">
        <f t="shared" si="10"/>
        <v>50</v>
      </c>
      <c r="N118" s="12">
        <f>N108</f>
        <v>-848.19999999999993</v>
      </c>
    </row>
    <row r="119" spans="1:14" x14ac:dyDescent="0.25">
      <c r="A119">
        <f t="shared" ref="A119" si="14">$A$109</f>
        <v>220</v>
      </c>
      <c r="B119">
        <f>$E$105</f>
        <v>0</v>
      </c>
      <c r="C119">
        <f t="shared" si="7"/>
        <v>220</v>
      </c>
      <c r="D119" s="12">
        <f>E109</f>
        <v>-743.7</v>
      </c>
      <c r="K119">
        <f t="shared" ref="K119" si="15">$K$109</f>
        <v>60</v>
      </c>
      <c r="L119">
        <f t="shared" ref="L119" si="16">$O$105</f>
        <v>0</v>
      </c>
      <c r="M119">
        <f t="shared" si="10"/>
        <v>60</v>
      </c>
      <c r="N119" s="12">
        <f>O109</f>
        <v>-844.49999999999989</v>
      </c>
    </row>
    <row r="120" spans="1:14" x14ac:dyDescent="0.25">
      <c r="A120">
        <f t="shared" ref="A120" si="17">$A$110</f>
        <v>225</v>
      </c>
      <c r="B120">
        <f>$F$105</f>
        <v>5</v>
      </c>
      <c r="C120">
        <f t="shared" si="7"/>
        <v>230</v>
      </c>
      <c r="D120" s="12">
        <f>F110</f>
        <v>-740</v>
      </c>
      <c r="K120">
        <f t="shared" ref="K120" si="18">$K$110</f>
        <v>65</v>
      </c>
      <c r="L120">
        <f t="shared" ref="L120" si="19">$P$105</f>
        <v>5</v>
      </c>
      <c r="M120">
        <f t="shared" si="10"/>
        <v>70</v>
      </c>
      <c r="N120" s="12">
        <f>P110</f>
        <v>-840.80000000000007</v>
      </c>
    </row>
    <row r="121" spans="1:14" x14ac:dyDescent="0.25">
      <c r="A121">
        <f t="shared" ref="A121" si="20">$A$111</f>
        <v>230</v>
      </c>
      <c r="B121">
        <f>$G$105</f>
        <v>10</v>
      </c>
      <c r="C121">
        <f t="shared" si="7"/>
        <v>240</v>
      </c>
      <c r="D121" s="12">
        <f>G111</f>
        <v>-736.3</v>
      </c>
      <c r="K121">
        <f t="shared" ref="K121" si="21">$K$111</f>
        <v>70</v>
      </c>
      <c r="L121">
        <f t="shared" ref="L121" si="22">$Q$105</f>
        <v>10</v>
      </c>
      <c r="M121">
        <f t="shared" si="10"/>
        <v>80</v>
      </c>
      <c r="N121" s="12">
        <f>Q111</f>
        <v>-837.1</v>
      </c>
    </row>
    <row r="122" spans="1:14" x14ac:dyDescent="0.25">
      <c r="A122">
        <f t="shared" ref="A122" si="23">$A$112</f>
        <v>235</v>
      </c>
      <c r="B122">
        <f>$H$105</f>
        <v>15</v>
      </c>
      <c r="C122">
        <f t="shared" si="7"/>
        <v>250</v>
      </c>
      <c r="D122" s="12">
        <f>H112</f>
        <v>-732.59999999999991</v>
      </c>
      <c r="K122">
        <f t="shared" ref="K122" si="24">$K$112</f>
        <v>75</v>
      </c>
      <c r="L122">
        <f t="shared" ref="L122" si="25">$R$105</f>
        <v>15</v>
      </c>
      <c r="M122">
        <f t="shared" si="10"/>
        <v>90</v>
      </c>
      <c r="N122" s="12">
        <f>R112</f>
        <v>-833.4</v>
      </c>
    </row>
    <row r="123" spans="1:14" x14ac:dyDescent="0.25">
      <c r="D123" s="12"/>
      <c r="N123" s="12"/>
    </row>
    <row r="124" spans="1:14" x14ac:dyDescent="0.25">
      <c r="D124" s="12"/>
      <c r="N124" s="12"/>
    </row>
    <row r="125" spans="1:14" x14ac:dyDescent="0.25">
      <c r="D125" s="12"/>
      <c r="N125" s="12"/>
    </row>
    <row r="126" spans="1:14" x14ac:dyDescent="0.25">
      <c r="D126" s="12"/>
      <c r="N126" s="12"/>
    </row>
    <row r="127" spans="1:14" x14ac:dyDescent="0.25">
      <c r="N127" s="12"/>
    </row>
    <row r="128" spans="1:14" x14ac:dyDescent="0.25">
      <c r="D128" s="12"/>
    </row>
    <row r="129" spans="4:14" x14ac:dyDescent="0.25">
      <c r="D129" s="12"/>
      <c r="N129" s="12"/>
    </row>
    <row r="130" spans="4:14" x14ac:dyDescent="0.25">
      <c r="D130" s="12"/>
      <c r="N130" s="12"/>
    </row>
    <row r="131" spans="4:14" x14ac:dyDescent="0.25">
      <c r="D131" s="12"/>
      <c r="N131" s="12"/>
    </row>
    <row r="132" spans="4:14" x14ac:dyDescent="0.25">
      <c r="D132" s="12"/>
    </row>
    <row r="133" spans="4:14" x14ac:dyDescent="0.25">
      <c r="D133" s="12"/>
      <c r="N133" s="12"/>
    </row>
    <row r="134" spans="4:14" x14ac:dyDescent="0.25">
      <c r="D134" s="12"/>
      <c r="N134" s="12"/>
    </row>
    <row r="135" spans="4:14" x14ac:dyDescent="0.25">
      <c r="N135" s="12"/>
    </row>
    <row r="136" spans="4:14" x14ac:dyDescent="0.25">
      <c r="D136" s="12"/>
      <c r="N136" s="12"/>
    </row>
    <row r="137" spans="4:14" x14ac:dyDescent="0.25">
      <c r="D137" s="12"/>
      <c r="N137" s="12"/>
    </row>
    <row r="138" spans="4:14" x14ac:dyDescent="0.25">
      <c r="D138" s="12"/>
      <c r="N138" s="12"/>
    </row>
    <row r="139" spans="4:14" x14ac:dyDescent="0.25">
      <c r="D139" s="12"/>
      <c r="N139" s="12"/>
    </row>
    <row r="140" spans="4:14" x14ac:dyDescent="0.25">
      <c r="D140" s="12"/>
    </row>
    <row r="141" spans="4:14" x14ac:dyDescent="0.25">
      <c r="D141" s="12"/>
      <c r="N141" s="12"/>
    </row>
    <row r="142" spans="4:14" x14ac:dyDescent="0.25">
      <c r="D142" s="12"/>
      <c r="N142" s="12"/>
    </row>
    <row r="143" spans="4:14" x14ac:dyDescent="0.25">
      <c r="N143" s="12"/>
    </row>
    <row r="144" spans="4:14" x14ac:dyDescent="0.25">
      <c r="N144" s="12"/>
    </row>
    <row r="145" spans="14:14" x14ac:dyDescent="0.25">
      <c r="N145" s="12"/>
    </row>
    <row r="146" spans="14:14" x14ac:dyDescent="0.25">
      <c r="N146" s="12"/>
    </row>
    <row r="147" spans="14:14" x14ac:dyDescent="0.25">
      <c r="N147" s="12"/>
    </row>
    <row r="157" spans="14:14" x14ac:dyDescent="0.25">
      <c r="N157" s="12"/>
    </row>
    <row r="158" spans="14:14" x14ac:dyDescent="0.25">
      <c r="N158" s="12"/>
    </row>
    <row r="159" spans="14:14" x14ac:dyDescent="0.25">
      <c r="N159" s="12"/>
    </row>
    <row r="160" spans="14:14" x14ac:dyDescent="0.25">
      <c r="N160" s="12"/>
    </row>
    <row r="161" spans="14:14" x14ac:dyDescent="0.25">
      <c r="N161" s="12"/>
    </row>
    <row r="162" spans="14:14" x14ac:dyDescent="0.25">
      <c r="N162" s="12"/>
    </row>
    <row r="163" spans="14:14" x14ac:dyDescent="0.25">
      <c r="N163" s="12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321EA-61A6-4B37-B52B-688C51813B08}">
  <dimension ref="A1:S163"/>
  <sheetViews>
    <sheetView topLeftCell="A7" workbookViewId="0">
      <selection activeCell="D18" sqref="D18"/>
    </sheetView>
  </sheetViews>
  <sheetFormatPr defaultRowHeight="15" x14ac:dyDescent="0.25"/>
  <cols>
    <col min="1" max="1" width="25.7109375" customWidth="1"/>
    <col min="2" max="2" width="16.28515625" bestFit="1" customWidth="1"/>
    <col min="3" max="3" width="10.5703125" customWidth="1"/>
    <col min="4" max="4" width="11.140625" customWidth="1"/>
    <col min="5" max="5" width="11" customWidth="1"/>
    <col min="6" max="6" width="10.28515625" customWidth="1"/>
    <col min="7" max="7" width="10.5703125" customWidth="1"/>
    <col min="8" max="8" width="11.7109375" customWidth="1"/>
    <col min="9" max="9" width="10.7109375" customWidth="1"/>
    <col min="12" max="12" width="10.7109375" customWidth="1"/>
    <col min="13" max="13" width="10.42578125" customWidth="1"/>
    <col min="14" max="14" width="10.5703125" customWidth="1"/>
    <col min="15" max="15" width="11" customWidth="1"/>
    <col min="16" max="16" width="11.28515625" customWidth="1"/>
    <col min="17" max="17" width="10.7109375" customWidth="1"/>
    <col min="18" max="18" width="9.7109375" customWidth="1"/>
  </cols>
  <sheetData>
    <row r="1" spans="1:8" x14ac:dyDescent="0.25">
      <c r="A1" s="59" t="s">
        <v>218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161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450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f>IF(Calculator!B7="Cotton",Calculator!B13,IF(Calculator!B19="Cotton",Calculator!B25,0.74))</f>
        <v>0.74</v>
      </c>
      <c r="D7" s="17">
        <f>IF(Calculator!B7="Cotton",Calculator!B10,IF(Calculator!B19="Cotton",Calculator!B22,1200))</f>
        <v>1200</v>
      </c>
      <c r="E7" s="30">
        <f>ROUND(C7*D7,2)</f>
        <v>888</v>
      </c>
      <c r="F7" s="16">
        <v>0</v>
      </c>
      <c r="G7" s="30">
        <f>ROUND(E7*F7,2)</f>
        <v>0</v>
      </c>
      <c r="H7" s="30">
        <f>ROUND(E7-G7,2)</f>
        <v>888</v>
      </c>
    </row>
    <row r="8" spans="1:8" x14ac:dyDescent="0.25">
      <c r="A8" s="9" t="s">
        <v>65</v>
      </c>
      <c r="B8" s="9" t="s">
        <v>29</v>
      </c>
      <c r="C8" s="49">
        <f>IF(Calculator!B7="Cotton",Calculator!C13,IF(Calculator!B19="Cotton",Calculator!C25,0.11))</f>
        <v>0.11</v>
      </c>
      <c r="D8" s="50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1066.2</v>
      </c>
      <c r="G9" s="12">
        <f>SUM(G7:G8)</f>
        <v>0</v>
      </c>
      <c r="H9" s="12">
        <f>ROUND(E9-G9,2)</f>
        <v>1066.2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17</v>
      </c>
      <c r="C12" s="30"/>
      <c r="E12" s="30"/>
    </row>
    <row r="13" spans="1:8" x14ac:dyDescent="0.25">
      <c r="A13" s="14" t="s">
        <v>66</v>
      </c>
      <c r="B13" s="14" t="s">
        <v>18</v>
      </c>
      <c r="C13" s="15">
        <v>1.52</v>
      </c>
      <c r="D13" s="14">
        <v>2.2999999999999998</v>
      </c>
      <c r="E13" s="30">
        <f>ROUND(C13*D13,2)</f>
        <v>3.5</v>
      </c>
      <c r="F13" s="16">
        <v>0</v>
      </c>
      <c r="G13" s="30">
        <f>ROUND(E13*F13,2)</f>
        <v>0</v>
      </c>
      <c r="H13" s="30">
        <f>ROUND(E13-G13,2)</f>
        <v>3.5</v>
      </c>
    </row>
    <row r="14" spans="1:8" x14ac:dyDescent="0.25">
      <c r="A14" s="14" t="s">
        <v>67</v>
      </c>
      <c r="B14" s="14" t="s">
        <v>26</v>
      </c>
      <c r="C14" s="15">
        <v>3.56</v>
      </c>
      <c r="D14" s="14">
        <v>2.3125</v>
      </c>
      <c r="E14" s="30">
        <f>ROUND(C14*D14,2)</f>
        <v>8.23</v>
      </c>
      <c r="F14" s="16">
        <v>0</v>
      </c>
      <c r="G14" s="30">
        <f>ROUND(E14*F14,2)</f>
        <v>0</v>
      </c>
      <c r="H14" s="30">
        <f>ROUND(E14-G14,2)</f>
        <v>8.23</v>
      </c>
    </row>
    <row r="15" spans="1:8" x14ac:dyDescent="0.25">
      <c r="A15" s="14" t="s">
        <v>68</v>
      </c>
      <c r="B15" s="14" t="s">
        <v>26</v>
      </c>
      <c r="C15" s="15">
        <v>12.5</v>
      </c>
      <c r="D15" s="14">
        <v>0.5</v>
      </c>
      <c r="E15" s="30">
        <f>ROUND(C15*D15,2)</f>
        <v>6.25</v>
      </c>
      <c r="F15" s="16">
        <v>0</v>
      </c>
      <c r="G15" s="30">
        <f>ROUND(E15*F15,2)</f>
        <v>0</v>
      </c>
      <c r="H15" s="30">
        <f>ROUND(E15-G15,2)</f>
        <v>6.25</v>
      </c>
    </row>
    <row r="16" spans="1:8" x14ac:dyDescent="0.25">
      <c r="A16" s="13" t="s">
        <v>69</v>
      </c>
      <c r="C16" s="30"/>
      <c r="E16" s="30"/>
    </row>
    <row r="17" spans="1:8" x14ac:dyDescent="0.25">
      <c r="A17" s="14" t="s">
        <v>70</v>
      </c>
      <c r="B17" s="14" t="s">
        <v>29</v>
      </c>
      <c r="C17" s="15">
        <v>0.11</v>
      </c>
      <c r="D17" s="14">
        <f>D7</f>
        <v>1200</v>
      </c>
      <c r="E17" s="30">
        <f>ROUND(C17*D17,2)</f>
        <v>132</v>
      </c>
      <c r="F17" s="16">
        <v>0</v>
      </c>
      <c r="G17" s="30">
        <f>ROUND(E17*F17,2)</f>
        <v>0</v>
      </c>
      <c r="H17" s="30">
        <f>ROUND(E17-G17,2)</f>
        <v>132</v>
      </c>
    </row>
    <row r="18" spans="1:8" x14ac:dyDescent="0.25">
      <c r="A18" s="13" t="s">
        <v>20</v>
      </c>
      <c r="C18" s="30"/>
      <c r="E18" s="30"/>
    </row>
    <row r="19" spans="1:8" x14ac:dyDescent="0.25">
      <c r="A19" s="14" t="s">
        <v>22</v>
      </c>
      <c r="B19" s="14" t="s">
        <v>21</v>
      </c>
      <c r="C19" s="15">
        <v>46.6</v>
      </c>
      <c r="D19" s="14">
        <v>1.5</v>
      </c>
      <c r="E19" s="30">
        <f>ROUND(C19*D19,2)</f>
        <v>69.900000000000006</v>
      </c>
      <c r="F19" s="16">
        <v>0</v>
      </c>
      <c r="G19" s="30">
        <f>ROUND(E19*F19,2)</f>
        <v>0</v>
      </c>
      <c r="H19" s="30">
        <f>ROUND(E19-G19,2)</f>
        <v>69.900000000000006</v>
      </c>
    </row>
    <row r="20" spans="1:8" x14ac:dyDescent="0.25">
      <c r="A20" s="14" t="s">
        <v>103</v>
      </c>
      <c r="B20" s="14" t="s">
        <v>19</v>
      </c>
      <c r="C20" s="15">
        <v>4.3</v>
      </c>
      <c r="D20" s="14">
        <v>18.399999999999999</v>
      </c>
      <c r="E20" s="30">
        <f>ROUND(C20*D20,2)</f>
        <v>79.12</v>
      </c>
      <c r="F20" s="16">
        <v>0</v>
      </c>
      <c r="G20" s="30">
        <f>ROUND(E20*F20,2)</f>
        <v>0</v>
      </c>
      <c r="H20" s="30">
        <f>ROUND(E20-G20,2)</f>
        <v>79.12</v>
      </c>
    </row>
    <row r="21" spans="1:8" x14ac:dyDescent="0.25">
      <c r="A21" s="13" t="s">
        <v>23</v>
      </c>
      <c r="C21" s="30"/>
      <c r="E21" s="30"/>
    </row>
    <row r="22" spans="1:8" x14ac:dyDescent="0.25">
      <c r="A22" s="14" t="s">
        <v>71</v>
      </c>
      <c r="B22" s="14" t="s">
        <v>48</v>
      </c>
      <c r="C22" s="15">
        <v>20</v>
      </c>
      <c r="D22" s="14">
        <v>1</v>
      </c>
      <c r="E22" s="30">
        <f>ROUND(C22*D22,2)</f>
        <v>20</v>
      </c>
      <c r="F22" s="16">
        <v>0</v>
      </c>
      <c r="G22" s="30">
        <f>ROUND(E22*F22,2)</f>
        <v>0</v>
      </c>
      <c r="H22" s="30">
        <f>ROUND(E22-G22,2)</f>
        <v>20</v>
      </c>
    </row>
    <row r="23" spans="1:8" x14ac:dyDescent="0.25">
      <c r="A23" s="13" t="s">
        <v>24</v>
      </c>
      <c r="C23" s="30"/>
      <c r="E23" s="30"/>
    </row>
    <row r="24" spans="1:8" x14ac:dyDescent="0.25">
      <c r="A24" s="14" t="s">
        <v>59</v>
      </c>
      <c r="B24" s="14" t="s">
        <v>26</v>
      </c>
      <c r="C24" s="15">
        <v>14.3</v>
      </c>
      <c r="D24" s="14">
        <v>0.5</v>
      </c>
      <c r="E24" s="30">
        <f t="shared" ref="E24:E29" si="0">ROUND(C24*D24,2)</f>
        <v>7.15</v>
      </c>
      <c r="F24" s="16">
        <v>0</v>
      </c>
      <c r="G24" s="30">
        <f t="shared" ref="G24:G29" si="1">ROUND(E24*F24,2)</f>
        <v>0</v>
      </c>
      <c r="H24" s="30">
        <f t="shared" ref="H24:H29" si="2">ROUND(E24-G24,2)</f>
        <v>7.15</v>
      </c>
    </row>
    <row r="25" spans="1:8" x14ac:dyDescent="0.25">
      <c r="A25" s="14" t="s">
        <v>25</v>
      </c>
      <c r="B25" s="14" t="s">
        <v>18</v>
      </c>
      <c r="C25" s="15">
        <v>0.34</v>
      </c>
      <c r="D25" s="14">
        <v>96</v>
      </c>
      <c r="E25" s="30">
        <f t="shared" si="0"/>
        <v>32.64</v>
      </c>
      <c r="F25" s="16">
        <v>0</v>
      </c>
      <c r="G25" s="30">
        <f t="shared" si="1"/>
        <v>0</v>
      </c>
      <c r="H25" s="30">
        <f t="shared" si="2"/>
        <v>32.64</v>
      </c>
    </row>
    <row r="26" spans="1:8" x14ac:dyDescent="0.25">
      <c r="A26" s="14" t="s">
        <v>105</v>
      </c>
      <c r="B26" s="14" t="s">
        <v>18</v>
      </c>
      <c r="C26" s="15">
        <v>0.37</v>
      </c>
      <c r="D26" s="14">
        <v>48</v>
      </c>
      <c r="E26" s="30">
        <f t="shared" si="0"/>
        <v>17.760000000000002</v>
      </c>
      <c r="F26" s="16">
        <v>0</v>
      </c>
      <c r="G26" s="30">
        <f t="shared" si="1"/>
        <v>0</v>
      </c>
      <c r="H26" s="30">
        <f t="shared" si="2"/>
        <v>17.760000000000002</v>
      </c>
    </row>
    <row r="27" spans="1:8" x14ac:dyDescent="0.25">
      <c r="A27" s="14" t="s">
        <v>106</v>
      </c>
      <c r="B27" s="14" t="s">
        <v>26</v>
      </c>
      <c r="C27" s="15">
        <v>6.37</v>
      </c>
      <c r="D27" s="14">
        <v>2</v>
      </c>
      <c r="E27" s="30">
        <f t="shared" si="0"/>
        <v>12.74</v>
      </c>
      <c r="F27" s="16">
        <v>0</v>
      </c>
      <c r="G27" s="30">
        <f t="shared" si="1"/>
        <v>0</v>
      </c>
      <c r="H27" s="30">
        <f t="shared" si="2"/>
        <v>12.74</v>
      </c>
    </row>
    <row r="28" spans="1:8" x14ac:dyDescent="0.25">
      <c r="A28" s="14" t="s">
        <v>398</v>
      </c>
      <c r="B28" s="14" t="s">
        <v>18</v>
      </c>
      <c r="C28" s="15">
        <v>0.83</v>
      </c>
      <c r="D28" s="14">
        <v>25.6</v>
      </c>
      <c r="E28" s="30">
        <f t="shared" si="0"/>
        <v>21.25</v>
      </c>
      <c r="F28" s="16">
        <v>0</v>
      </c>
      <c r="G28" s="30">
        <f t="shared" si="1"/>
        <v>0</v>
      </c>
      <c r="H28" s="30">
        <f t="shared" si="2"/>
        <v>21.25</v>
      </c>
    </row>
    <row r="29" spans="1:8" x14ac:dyDescent="0.25">
      <c r="A29" s="14" t="s">
        <v>74</v>
      </c>
      <c r="B29" s="14" t="s">
        <v>26</v>
      </c>
      <c r="C29" s="15">
        <v>11.45</v>
      </c>
      <c r="D29" s="14">
        <v>2</v>
      </c>
      <c r="E29" s="30">
        <f t="shared" si="0"/>
        <v>22.9</v>
      </c>
      <c r="F29" s="16">
        <v>0</v>
      </c>
      <c r="G29" s="30">
        <f t="shared" si="1"/>
        <v>0</v>
      </c>
      <c r="H29" s="30">
        <f t="shared" si="2"/>
        <v>22.9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78</v>
      </c>
      <c r="B31" s="14" t="s">
        <v>29</v>
      </c>
      <c r="C31" s="15">
        <v>9.3000000000000007</v>
      </c>
      <c r="D31" s="14">
        <v>2</v>
      </c>
      <c r="E31" s="30">
        <f>ROUND(C31*D31,2)</f>
        <v>18.600000000000001</v>
      </c>
      <c r="F31" s="16">
        <v>0</v>
      </c>
      <c r="G31" s="30">
        <f>ROUND(E31*F31,2)</f>
        <v>0</v>
      </c>
      <c r="H31" s="30">
        <f>ROUND(E31-G31,2)</f>
        <v>18.600000000000001</v>
      </c>
    </row>
    <row r="32" spans="1:8" x14ac:dyDescent="0.25">
      <c r="A32" s="14" t="s">
        <v>107</v>
      </c>
      <c r="B32" s="14" t="s">
        <v>18</v>
      </c>
      <c r="C32" s="15">
        <v>1.43</v>
      </c>
      <c r="D32" s="14">
        <v>3.2</v>
      </c>
      <c r="E32" s="30">
        <f>ROUND(C32*D32,2)</f>
        <v>4.58</v>
      </c>
      <c r="F32" s="16">
        <v>0</v>
      </c>
      <c r="G32" s="30">
        <f>ROUND(E32*F32,2)</f>
        <v>0</v>
      </c>
      <c r="H32" s="30">
        <f>ROUND(E32-G32,2)</f>
        <v>4.58</v>
      </c>
    </row>
    <row r="33" spans="1:8" x14ac:dyDescent="0.25">
      <c r="A33" s="14" t="s">
        <v>79</v>
      </c>
      <c r="B33" s="14" t="s">
        <v>18</v>
      </c>
      <c r="C33" s="15">
        <v>5.95</v>
      </c>
      <c r="D33" s="14">
        <v>2</v>
      </c>
      <c r="E33" s="30">
        <f>ROUND(C33*D33,2)</f>
        <v>11.9</v>
      </c>
      <c r="F33" s="16">
        <v>0</v>
      </c>
      <c r="G33" s="30">
        <f>ROUND(E33*F33,2)</f>
        <v>0</v>
      </c>
      <c r="H33" s="30">
        <f>ROUND(E33-G33,2)</f>
        <v>11.9</v>
      </c>
    </row>
    <row r="34" spans="1:8" x14ac:dyDescent="0.25">
      <c r="A34" s="14" t="s">
        <v>112</v>
      </c>
      <c r="B34" s="14" t="s">
        <v>48</v>
      </c>
      <c r="C34" s="15">
        <v>15</v>
      </c>
      <c r="D34" s="14">
        <v>1</v>
      </c>
      <c r="E34" s="30">
        <f>ROUND(C34*D34,2)</f>
        <v>15</v>
      </c>
      <c r="F34" s="16">
        <v>0</v>
      </c>
      <c r="G34" s="30">
        <f>ROUND(E34*F34,2)</f>
        <v>0</v>
      </c>
      <c r="H34" s="30">
        <f>ROUND(E34-G34,2)</f>
        <v>15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399</v>
      </c>
      <c r="B36" s="14" t="s">
        <v>60</v>
      </c>
      <c r="C36" s="15">
        <v>2.35</v>
      </c>
      <c r="D36" s="14">
        <v>45</v>
      </c>
      <c r="E36" s="30">
        <f>ROUND(C36*D36,2)</f>
        <v>105.75</v>
      </c>
      <c r="F36" s="16">
        <v>0</v>
      </c>
      <c r="G36" s="30">
        <f>ROUND(E36*F36,2)</f>
        <v>0</v>
      </c>
      <c r="H36" s="30">
        <f>ROUND(E36-G36,2)</f>
        <v>105.75</v>
      </c>
    </row>
    <row r="37" spans="1:8" x14ac:dyDescent="0.25">
      <c r="A37" s="13" t="s">
        <v>85</v>
      </c>
      <c r="C37" s="30"/>
      <c r="E37" s="30"/>
    </row>
    <row r="38" spans="1:8" x14ac:dyDescent="0.25">
      <c r="A38" s="14" t="s">
        <v>86</v>
      </c>
      <c r="B38" s="14" t="s">
        <v>18</v>
      </c>
      <c r="C38" s="15">
        <v>0.22</v>
      </c>
      <c r="D38" s="14">
        <v>32</v>
      </c>
      <c r="E38" s="30">
        <f>ROUND(C38*D38,2)</f>
        <v>7.04</v>
      </c>
      <c r="F38" s="16">
        <v>0</v>
      </c>
      <c r="G38" s="30">
        <f>ROUND(E38*F38,2)</f>
        <v>0</v>
      </c>
      <c r="H38" s="30">
        <f>ROUND(E38-G38,2)</f>
        <v>7.04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0.4</v>
      </c>
      <c r="E40" s="30">
        <f>ROUND(C40*D40,2)</f>
        <v>1.32</v>
      </c>
      <c r="F40" s="16">
        <v>0</v>
      </c>
      <c r="G40" s="30">
        <f>ROUND(E40*F40,2)</f>
        <v>0</v>
      </c>
      <c r="H40" s="30">
        <f>ROUND(E40-G40,2)</f>
        <v>1.32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87</v>
      </c>
      <c r="C43" s="30"/>
      <c r="E43" s="30"/>
    </row>
    <row r="44" spans="1:8" x14ac:dyDescent="0.25">
      <c r="A44" s="14" t="s">
        <v>88</v>
      </c>
      <c r="B44" s="14" t="s">
        <v>48</v>
      </c>
      <c r="C44" s="15">
        <v>1</v>
      </c>
      <c r="D44" s="14">
        <v>1</v>
      </c>
      <c r="E44" s="30">
        <f>ROUND(C44*D44,2)</f>
        <v>1</v>
      </c>
      <c r="F44" s="16">
        <v>0</v>
      </c>
      <c r="G44" s="30">
        <f>ROUND(E44*F44,2)</f>
        <v>0</v>
      </c>
      <c r="H44" s="30">
        <f>ROUND(E44-G44,2)</f>
        <v>1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58</v>
      </c>
      <c r="D46" s="14">
        <v>0.66600000000000004</v>
      </c>
      <c r="E46" s="30">
        <f>ROUND(C46*D46,2)</f>
        <v>38.630000000000003</v>
      </c>
      <c r="F46" s="16">
        <v>0</v>
      </c>
      <c r="G46" s="30">
        <f>ROUND(E46*F46,2)</f>
        <v>0</v>
      </c>
      <c r="H46" s="30">
        <f>ROUND(E46-G46,2)</f>
        <v>38.630000000000003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117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16.54</v>
      </c>
      <c r="D52" s="14">
        <v>0.29880000000000001</v>
      </c>
      <c r="E52" s="30">
        <f>ROUND(C52*D52,2)</f>
        <v>4.9400000000000004</v>
      </c>
      <c r="F52" s="16">
        <v>0</v>
      </c>
      <c r="G52" s="30">
        <f>ROUND(E52*F52,2)</f>
        <v>0</v>
      </c>
      <c r="H52" s="30">
        <f>ROUND(E52-G52,2)</f>
        <v>4.9400000000000004</v>
      </c>
    </row>
    <row r="53" spans="1:8" x14ac:dyDescent="0.25">
      <c r="A53" s="14" t="s">
        <v>91</v>
      </c>
      <c r="B53" s="14" t="s">
        <v>39</v>
      </c>
      <c r="C53" s="15">
        <v>16.54</v>
      </c>
      <c r="D53" s="14">
        <v>0.2722</v>
      </c>
      <c r="E53" s="30">
        <f>ROUND(C53*D53,2)</f>
        <v>4.5</v>
      </c>
      <c r="F53" s="16">
        <v>0</v>
      </c>
      <c r="G53" s="30">
        <f>ROUND(E53*F53,2)</f>
        <v>0</v>
      </c>
      <c r="H53" s="30">
        <f>ROUND(E53-G53,2)</f>
        <v>4.5</v>
      </c>
    </row>
    <row r="54" spans="1:8" x14ac:dyDescent="0.25">
      <c r="A54" s="13" t="s">
        <v>43</v>
      </c>
      <c r="C54" s="30"/>
      <c r="E54" s="30"/>
    </row>
    <row r="55" spans="1:8" x14ac:dyDescent="0.25">
      <c r="A55" s="14" t="s">
        <v>42</v>
      </c>
      <c r="B55" s="14" t="s">
        <v>39</v>
      </c>
      <c r="C55" s="15">
        <v>9.06</v>
      </c>
      <c r="D55" s="14">
        <v>9.98E-2</v>
      </c>
      <c r="E55" s="30">
        <f>ROUND(C55*D55,2)</f>
        <v>0.9</v>
      </c>
      <c r="F55" s="16">
        <v>0</v>
      </c>
      <c r="G55" s="30">
        <f>ROUND(E55*F55,2)</f>
        <v>0</v>
      </c>
      <c r="H55" s="30">
        <f>ROUND(E55-G55,2)</f>
        <v>0.9</v>
      </c>
    </row>
    <row r="56" spans="1:8" x14ac:dyDescent="0.25">
      <c r="A56" s="14" t="s">
        <v>91</v>
      </c>
      <c r="B56" s="14" t="s">
        <v>39</v>
      </c>
      <c r="C56" s="15">
        <v>9.06</v>
      </c>
      <c r="D56" s="14">
        <v>0.22220000000000001</v>
      </c>
      <c r="E56" s="30">
        <f>ROUND(C56*D56,2)</f>
        <v>2.0099999999999998</v>
      </c>
      <c r="F56" s="16">
        <v>0</v>
      </c>
      <c r="G56" s="30">
        <f>ROUND(E56*F56,2)</f>
        <v>0</v>
      </c>
      <c r="H56" s="30">
        <f>ROUND(E56-G56,2)</f>
        <v>2.0099999999999998</v>
      </c>
    </row>
    <row r="57" spans="1:8" x14ac:dyDescent="0.25">
      <c r="A57" s="14" t="s">
        <v>44</v>
      </c>
      <c r="B57" s="14" t="s">
        <v>39</v>
      </c>
      <c r="C57" s="15">
        <v>16.62</v>
      </c>
      <c r="D57" s="14">
        <v>0.45679999999999998</v>
      </c>
      <c r="E57" s="30">
        <f>ROUND(C57*D57,2)</f>
        <v>7.59</v>
      </c>
      <c r="F57" s="16">
        <v>0</v>
      </c>
      <c r="G57" s="30">
        <f>ROUND(E57*F57,2)</f>
        <v>0</v>
      </c>
      <c r="H57" s="30">
        <f>ROUND(E57-G57,2)</f>
        <v>7.59</v>
      </c>
    </row>
    <row r="58" spans="1:8" x14ac:dyDescent="0.25">
      <c r="A58" s="13" t="s">
        <v>45</v>
      </c>
      <c r="C58" s="30"/>
      <c r="E58" s="30"/>
    </row>
    <row r="59" spans="1:8" x14ac:dyDescent="0.25">
      <c r="A59" s="14" t="s">
        <v>38</v>
      </c>
      <c r="B59" s="14" t="s">
        <v>19</v>
      </c>
      <c r="C59" s="15">
        <v>4.4800000000000004</v>
      </c>
      <c r="D59" s="14">
        <v>4.6136999999999997</v>
      </c>
      <c r="E59" s="30">
        <f>ROUND(C59*D59,2)</f>
        <v>20.67</v>
      </c>
      <c r="F59" s="16">
        <v>0</v>
      </c>
      <c r="G59" s="30">
        <f>ROUND(E59*F59,2)</f>
        <v>0</v>
      </c>
      <c r="H59" s="30">
        <f>ROUND(E59-G59,2)</f>
        <v>20.67</v>
      </c>
    </row>
    <row r="60" spans="1:8" x14ac:dyDescent="0.25">
      <c r="A60" s="14" t="s">
        <v>91</v>
      </c>
      <c r="B60" s="14" t="s">
        <v>19</v>
      </c>
      <c r="C60" s="15">
        <v>4.4800000000000004</v>
      </c>
      <c r="D60" s="14">
        <v>5.7069000000000001</v>
      </c>
      <c r="E60" s="30">
        <f>ROUND(C60*D60,2)</f>
        <v>25.57</v>
      </c>
      <c r="F60" s="16">
        <v>0</v>
      </c>
      <c r="G60" s="30">
        <f>ROUND(E60*F60,2)</f>
        <v>0</v>
      </c>
      <c r="H60" s="30">
        <f>ROUND(E60-G60,2)</f>
        <v>25.57</v>
      </c>
    </row>
    <row r="61" spans="1:8" x14ac:dyDescent="0.25">
      <c r="A61" s="13" t="s">
        <v>47</v>
      </c>
      <c r="C61" s="30"/>
      <c r="E61" s="30"/>
    </row>
    <row r="62" spans="1:8" x14ac:dyDescent="0.25">
      <c r="A62" s="14" t="s">
        <v>42</v>
      </c>
      <c r="B62" s="14" t="s">
        <v>48</v>
      </c>
      <c r="C62" s="15">
        <v>7.06</v>
      </c>
      <c r="D62" s="14">
        <v>1</v>
      </c>
      <c r="E62" s="30">
        <f>ROUND(C62*D62,2)</f>
        <v>7.06</v>
      </c>
      <c r="F62" s="16">
        <v>0</v>
      </c>
      <c r="G62" s="30">
        <f>ROUND(E62*F62,2)</f>
        <v>0</v>
      </c>
      <c r="H62" s="30">
        <f t="shared" ref="H62:H67" si="3">ROUND(E62-G62,2)</f>
        <v>7.06</v>
      </c>
    </row>
    <row r="63" spans="1:8" x14ac:dyDescent="0.25">
      <c r="A63" s="14" t="s">
        <v>38</v>
      </c>
      <c r="B63" s="14" t="s">
        <v>48</v>
      </c>
      <c r="C63" s="15">
        <v>2.84</v>
      </c>
      <c r="D63" s="14">
        <v>1</v>
      </c>
      <c r="E63" s="30">
        <f>ROUND(C63*D63,2)</f>
        <v>2.84</v>
      </c>
      <c r="F63" s="16">
        <v>0</v>
      </c>
      <c r="G63" s="30">
        <f>ROUND(E63*F63,2)</f>
        <v>0</v>
      </c>
      <c r="H63" s="30">
        <f t="shared" si="3"/>
        <v>2.84</v>
      </c>
    </row>
    <row r="64" spans="1:8" x14ac:dyDescent="0.25">
      <c r="A64" s="14" t="s">
        <v>91</v>
      </c>
      <c r="B64" s="14" t="s">
        <v>48</v>
      </c>
      <c r="C64" s="15">
        <v>26.93</v>
      </c>
      <c r="D64" s="14">
        <v>1</v>
      </c>
      <c r="E64" s="30">
        <f>ROUND(C64*D64,2)</f>
        <v>26.93</v>
      </c>
      <c r="F64" s="16">
        <v>0</v>
      </c>
      <c r="G64" s="30">
        <f>ROUND(E64*F64,2)</f>
        <v>0</v>
      </c>
      <c r="H64" s="30">
        <f t="shared" si="3"/>
        <v>26.93</v>
      </c>
    </row>
    <row r="65" spans="1:8" x14ac:dyDescent="0.25">
      <c r="A65" s="9" t="s">
        <v>49</v>
      </c>
      <c r="B65" s="9" t="s">
        <v>48</v>
      </c>
      <c r="C65" s="10">
        <v>21.23</v>
      </c>
      <c r="D65" s="9">
        <v>1</v>
      </c>
      <c r="E65" s="28">
        <f>ROUND(C65*D65,2)</f>
        <v>21.23</v>
      </c>
      <c r="F65" s="11">
        <v>0</v>
      </c>
      <c r="G65" s="28">
        <f>ROUND(E65*F65,2)</f>
        <v>0</v>
      </c>
      <c r="H65" s="28">
        <f t="shared" si="3"/>
        <v>21.23</v>
      </c>
    </row>
    <row r="66" spans="1:8" x14ac:dyDescent="0.25">
      <c r="A66" s="7" t="s">
        <v>50</v>
      </c>
      <c r="C66" s="30"/>
      <c r="E66" s="30">
        <f>SUM(E13:E65)</f>
        <v>780.33</v>
      </c>
      <c r="G66" s="12">
        <f>SUM(G13:G65)</f>
        <v>0</v>
      </c>
      <c r="H66" s="12">
        <f t="shared" si="3"/>
        <v>780.33</v>
      </c>
    </row>
    <row r="67" spans="1:8" x14ac:dyDescent="0.25">
      <c r="A67" s="7" t="s">
        <v>51</v>
      </c>
      <c r="C67" s="30"/>
      <c r="E67" s="30">
        <f>+E9-E66</f>
        <v>285.87</v>
      </c>
      <c r="G67" s="12">
        <f>+G9-G66</f>
        <v>0</v>
      </c>
      <c r="H67" s="12">
        <f t="shared" si="3"/>
        <v>285.87</v>
      </c>
    </row>
    <row r="68" spans="1:8" x14ac:dyDescent="0.25">
      <c r="A68" t="s">
        <v>12</v>
      </c>
      <c r="C68" s="30"/>
      <c r="E68" s="30"/>
    </row>
    <row r="69" spans="1:8" x14ac:dyDescent="0.25">
      <c r="A69" s="7" t="s">
        <v>52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10.54</v>
      </c>
      <c r="D70" s="14">
        <v>1</v>
      </c>
      <c r="E70" s="30">
        <f>ROUND(C70*D70,2)</f>
        <v>10.54</v>
      </c>
      <c r="F70" s="16">
        <v>0</v>
      </c>
      <c r="G70" s="30">
        <f>ROUND(E70*F70,2)</f>
        <v>0</v>
      </c>
      <c r="H70" s="30">
        <f t="shared" ref="H70:H75" si="4">ROUND(E70-G70,2)</f>
        <v>10.54</v>
      </c>
    </row>
    <row r="71" spans="1:8" x14ac:dyDescent="0.25">
      <c r="A71" s="14" t="s">
        <v>38</v>
      </c>
      <c r="B71" s="14" t="s">
        <v>48</v>
      </c>
      <c r="C71" s="15">
        <v>20.07</v>
      </c>
      <c r="D71" s="14">
        <v>1</v>
      </c>
      <c r="E71" s="30">
        <f>ROUND(C71*D71,2)</f>
        <v>20.07</v>
      </c>
      <c r="F71" s="16">
        <v>0</v>
      </c>
      <c r="G71" s="30">
        <f>ROUND(E71*F71,2)</f>
        <v>0</v>
      </c>
      <c r="H71" s="30">
        <f t="shared" si="4"/>
        <v>20.07</v>
      </c>
    </row>
    <row r="72" spans="1:8" x14ac:dyDescent="0.25">
      <c r="A72" s="9" t="s">
        <v>91</v>
      </c>
      <c r="B72" s="9" t="s">
        <v>48</v>
      </c>
      <c r="C72" s="10">
        <v>123.39</v>
      </c>
      <c r="D72" s="9">
        <v>1</v>
      </c>
      <c r="E72" s="28">
        <f>ROUND(C72*D72,2)</f>
        <v>123.39</v>
      </c>
      <c r="F72" s="11">
        <v>0</v>
      </c>
      <c r="G72" s="28">
        <f>ROUND(E72*F72,2)</f>
        <v>0</v>
      </c>
      <c r="H72" s="28">
        <f t="shared" si="4"/>
        <v>123.39</v>
      </c>
    </row>
    <row r="73" spans="1:8" x14ac:dyDescent="0.25">
      <c r="A73" s="7" t="s">
        <v>53</v>
      </c>
      <c r="C73" s="30"/>
      <c r="E73" s="30">
        <f>SUM(E70:E72)</f>
        <v>154</v>
      </c>
      <c r="G73" s="12">
        <f>SUM(G70:G72)</f>
        <v>0</v>
      </c>
      <c r="H73" s="12">
        <f t="shared" si="4"/>
        <v>154</v>
      </c>
    </row>
    <row r="74" spans="1:8" x14ac:dyDescent="0.25">
      <c r="A74" s="7" t="s">
        <v>54</v>
      </c>
      <c r="C74" s="30"/>
      <c r="E74" s="30">
        <f>+E66+E73</f>
        <v>934.33</v>
      </c>
      <c r="G74" s="12">
        <f>+G66+G73</f>
        <v>0</v>
      </c>
      <c r="H74" s="12">
        <f t="shared" si="4"/>
        <v>934.33</v>
      </c>
    </row>
    <row r="75" spans="1:8" x14ac:dyDescent="0.25">
      <c r="A75" s="7" t="s">
        <v>55</v>
      </c>
      <c r="C75" s="30"/>
      <c r="E75" s="30">
        <f>+E9-E74</f>
        <v>131.87</v>
      </c>
      <c r="G75" s="12">
        <f>+G9-G74</f>
        <v>0</v>
      </c>
      <c r="H75" s="12">
        <f t="shared" si="4"/>
        <v>131.87</v>
      </c>
    </row>
    <row r="76" spans="1:8" x14ac:dyDescent="0.25">
      <c r="A76" t="s">
        <v>120</v>
      </c>
      <c r="C76" s="30"/>
      <c r="E76" s="30"/>
    </row>
    <row r="77" spans="1:8" x14ac:dyDescent="0.25">
      <c r="A77" t="s">
        <v>427</v>
      </c>
      <c r="C77" s="30"/>
      <c r="E77" s="30"/>
    </row>
    <row r="78" spans="1:8" x14ac:dyDescent="0.25">
      <c r="C78" s="30"/>
      <c r="E78" s="30"/>
    </row>
    <row r="79" spans="1:8" x14ac:dyDescent="0.25">
      <c r="A79" s="7" t="s">
        <v>121</v>
      </c>
      <c r="C79" s="30"/>
      <c r="E79" s="30"/>
    </row>
    <row r="80" spans="1:8" x14ac:dyDescent="0.25">
      <c r="A80" s="7" t="s">
        <v>122</v>
      </c>
      <c r="C80" s="30"/>
      <c r="E80" s="30"/>
    </row>
    <row r="99" spans="1:19" x14ac:dyDescent="0.25">
      <c r="A99" s="7" t="s">
        <v>50</v>
      </c>
      <c r="E99" s="34">
        <f>VLOOKUP(A99,$A$1:$H$98,5,FALSE)</f>
        <v>780.33</v>
      </c>
    </row>
    <row r="100" spans="1:19" x14ac:dyDescent="0.25">
      <c r="A100" s="7" t="s">
        <v>295</v>
      </c>
      <c r="E100" s="34">
        <f>VLOOKUP(A100,$A$1:$H$98,5,FALSE)</f>
        <v>154</v>
      </c>
    </row>
    <row r="101" spans="1:19" x14ac:dyDescent="0.25">
      <c r="A101" s="7" t="s">
        <v>296</v>
      </c>
      <c r="E101" s="34">
        <f t="shared" ref="E101:E102" si="5">VLOOKUP(A101,$A$1:$H$98,5,FALSE)</f>
        <v>934.33</v>
      </c>
    </row>
    <row r="102" spans="1:19" x14ac:dyDescent="0.25">
      <c r="A102" s="7" t="s">
        <v>55</v>
      </c>
      <c r="E102" s="34">
        <f t="shared" si="5"/>
        <v>131.87</v>
      </c>
    </row>
    <row r="103" spans="1:19" x14ac:dyDescent="0.25">
      <c r="A103" s="39" t="s">
        <v>257</v>
      </c>
    </row>
    <row r="104" spans="1:19" x14ac:dyDescent="0.25">
      <c r="A104" s="39" t="s">
        <v>257</v>
      </c>
      <c r="K104" s="39" t="s">
        <v>258</v>
      </c>
    </row>
    <row r="105" spans="1:19" x14ac:dyDescent="0.25">
      <c r="A105" s="34">
        <f>E102</f>
        <v>131.87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131.87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9" x14ac:dyDescent="0.25">
      <c r="A106">
        <f>A107-Calculator!$B$15</f>
        <v>205</v>
      </c>
      <c r="B106" s="12">
        <f t="dataTable" ref="B106:I112" dt2D="1" dtr="1" r1="D8" r2="D7" ca="1"/>
        <v>-674.83000000000015</v>
      </c>
      <c r="C106" s="12">
        <v>-674.28000000000009</v>
      </c>
      <c r="D106" s="12">
        <v>-673.73000000000013</v>
      </c>
      <c r="E106" s="12">
        <v>-673.18000000000006</v>
      </c>
      <c r="F106" s="12">
        <v>-672.63000000000011</v>
      </c>
      <c r="G106" s="12">
        <v>-672.08000000000015</v>
      </c>
      <c r="H106" s="12">
        <v>-671.53000000000009</v>
      </c>
      <c r="I106" s="12">
        <v>-670.98000000000013</v>
      </c>
      <c r="K106">
        <f>K107-Calculator!$B$27</f>
        <v>45</v>
      </c>
      <c r="L106" s="12">
        <f t="dataTable" ref="L106:R112" dt2D="1" dtr="1" r1="D8" r2="D7"/>
        <v>-775.63000000000011</v>
      </c>
      <c r="M106" s="12">
        <v>-775.08</v>
      </c>
      <c r="N106" s="12">
        <v>-774.53000000000009</v>
      </c>
      <c r="O106" s="12">
        <v>-773.98000000000013</v>
      </c>
      <c r="P106" s="12">
        <v>-773.43000000000006</v>
      </c>
      <c r="Q106" s="12">
        <v>-772.88000000000011</v>
      </c>
      <c r="R106" s="12">
        <v>-772.33</v>
      </c>
      <c r="S106" s="12"/>
    </row>
    <row r="107" spans="1:19" x14ac:dyDescent="0.25">
      <c r="A107">
        <f>A108-Calculator!$B$15</f>
        <v>210</v>
      </c>
      <c r="B107" s="12">
        <v>-671.68000000000006</v>
      </c>
      <c r="C107" s="12">
        <v>-671.13000000000011</v>
      </c>
      <c r="D107" s="12">
        <v>-670.58</v>
      </c>
      <c r="E107" s="12">
        <v>-670.03000000000009</v>
      </c>
      <c r="F107" s="12">
        <v>-669.48</v>
      </c>
      <c r="G107" s="12">
        <v>-668.93000000000006</v>
      </c>
      <c r="H107" s="12">
        <v>-668.38000000000011</v>
      </c>
      <c r="I107" s="12">
        <v>-667.83</v>
      </c>
      <c r="K107">
        <f>K108-Calculator!$B$27</f>
        <v>50</v>
      </c>
      <c r="L107" s="12">
        <v>-772.48</v>
      </c>
      <c r="M107" s="12">
        <v>-771.93000000000006</v>
      </c>
      <c r="N107" s="12">
        <v>-771.38</v>
      </c>
      <c r="O107" s="12">
        <v>-770.83</v>
      </c>
      <c r="P107" s="12">
        <v>-770.28000000000009</v>
      </c>
      <c r="Q107" s="12">
        <v>-769.73</v>
      </c>
      <c r="R107" s="12">
        <v>-769.18000000000006</v>
      </c>
      <c r="S107" s="12"/>
    </row>
    <row r="108" spans="1:19" x14ac:dyDescent="0.25">
      <c r="A108">
        <f>A109-Calculator!$B$15</f>
        <v>215</v>
      </c>
      <c r="B108" s="12">
        <v>-668.53</v>
      </c>
      <c r="C108" s="12">
        <v>-667.98</v>
      </c>
      <c r="D108" s="12">
        <v>-667.43000000000006</v>
      </c>
      <c r="E108" s="12">
        <v>-666.88</v>
      </c>
      <c r="F108" s="12">
        <v>-666.33</v>
      </c>
      <c r="G108" s="12">
        <v>-665.78</v>
      </c>
      <c r="H108" s="12">
        <v>-665.23</v>
      </c>
      <c r="I108" s="12">
        <v>-664.68000000000006</v>
      </c>
      <c r="K108">
        <f>K109-Calculator!$B$27</f>
        <v>55</v>
      </c>
      <c r="L108" s="12">
        <v>-769.33000000000015</v>
      </c>
      <c r="M108" s="12">
        <v>-768.78000000000009</v>
      </c>
      <c r="N108" s="12">
        <v>-768.23000000000013</v>
      </c>
      <c r="O108" s="12">
        <v>-767.68000000000006</v>
      </c>
      <c r="P108" s="12">
        <v>-767.13000000000011</v>
      </c>
      <c r="Q108" s="12">
        <v>-766.58000000000015</v>
      </c>
      <c r="R108" s="12">
        <v>-766.03000000000009</v>
      </c>
      <c r="S108" s="12"/>
    </row>
    <row r="109" spans="1:19" x14ac:dyDescent="0.25">
      <c r="A109">
        <f>Calculator!B10</f>
        <v>220</v>
      </c>
      <c r="B109" s="12">
        <v>-665.38000000000011</v>
      </c>
      <c r="C109" s="12">
        <v>-664.83</v>
      </c>
      <c r="D109" s="12">
        <v>-664.28000000000009</v>
      </c>
      <c r="E109" s="12">
        <v>-663.73</v>
      </c>
      <c r="F109" s="12">
        <v>-663.18000000000006</v>
      </c>
      <c r="G109" s="12">
        <v>-662.63000000000011</v>
      </c>
      <c r="H109" s="12">
        <v>-662.08</v>
      </c>
      <c r="I109" s="12">
        <v>-661.53000000000009</v>
      </c>
      <c r="K109">
        <f>Calculator!B22</f>
        <v>60</v>
      </c>
      <c r="L109" s="12">
        <v>-766.18000000000006</v>
      </c>
      <c r="M109" s="12">
        <v>-765.63000000000011</v>
      </c>
      <c r="N109" s="12">
        <v>-765.08</v>
      </c>
      <c r="O109" s="12">
        <v>-764.53000000000009</v>
      </c>
      <c r="P109" s="12">
        <v>-763.98</v>
      </c>
      <c r="Q109" s="12">
        <v>-763.43000000000006</v>
      </c>
      <c r="R109" s="12">
        <v>-762.88000000000011</v>
      </c>
      <c r="S109" s="12"/>
    </row>
    <row r="110" spans="1:19" x14ac:dyDescent="0.25">
      <c r="A110">
        <f>A109+Calculator!$B$15</f>
        <v>225</v>
      </c>
      <c r="B110" s="12">
        <v>-662.23</v>
      </c>
      <c r="C110" s="12">
        <v>-661.68000000000006</v>
      </c>
      <c r="D110" s="12">
        <v>-661.13000000000011</v>
      </c>
      <c r="E110" s="12">
        <v>-660.58</v>
      </c>
      <c r="F110" s="12">
        <v>-660.03</v>
      </c>
      <c r="G110" s="12">
        <v>-659.48</v>
      </c>
      <c r="H110" s="12">
        <v>-658.93000000000006</v>
      </c>
      <c r="I110" s="12">
        <v>-658.38000000000011</v>
      </c>
      <c r="K110">
        <f>K109+Calculator!$B$27</f>
        <v>65</v>
      </c>
      <c r="L110" s="12">
        <v>-763.03</v>
      </c>
      <c r="M110" s="12">
        <v>-762.48</v>
      </c>
      <c r="N110" s="12">
        <v>-761.93000000000006</v>
      </c>
      <c r="O110" s="12">
        <v>-761.38</v>
      </c>
      <c r="P110" s="12">
        <v>-760.83</v>
      </c>
      <c r="Q110" s="12">
        <v>-760.28</v>
      </c>
      <c r="R110" s="12">
        <v>-759.73</v>
      </c>
      <c r="S110" s="12"/>
    </row>
    <row r="111" spans="1:19" x14ac:dyDescent="0.25">
      <c r="A111">
        <f>A110+Calculator!$B$15</f>
        <v>230</v>
      </c>
      <c r="B111" s="12">
        <v>-659.08000000000015</v>
      </c>
      <c r="C111" s="12">
        <v>-658.53000000000009</v>
      </c>
      <c r="D111" s="12">
        <v>-657.98000000000013</v>
      </c>
      <c r="E111" s="12">
        <v>-657.43000000000006</v>
      </c>
      <c r="F111" s="12">
        <v>-656.88000000000011</v>
      </c>
      <c r="G111" s="12">
        <v>-656.33000000000015</v>
      </c>
      <c r="H111" s="12">
        <v>-655.78000000000009</v>
      </c>
      <c r="I111" s="12">
        <v>-655.23000000000013</v>
      </c>
      <c r="K111">
        <f>K110+Calculator!$B$27</f>
        <v>70</v>
      </c>
      <c r="L111" s="12">
        <v>-759.88000000000011</v>
      </c>
      <c r="M111" s="12">
        <v>-759.33</v>
      </c>
      <c r="N111" s="12">
        <v>-758.78000000000009</v>
      </c>
      <c r="O111" s="12">
        <v>-758.23000000000013</v>
      </c>
      <c r="P111" s="12">
        <v>-757.68000000000006</v>
      </c>
      <c r="Q111" s="12">
        <v>-757.13000000000011</v>
      </c>
      <c r="R111" s="12">
        <v>-756.58</v>
      </c>
      <c r="S111" s="12"/>
    </row>
    <row r="112" spans="1:19" x14ac:dyDescent="0.25">
      <c r="A112">
        <f>A111+Calculator!$B$15</f>
        <v>235</v>
      </c>
      <c r="B112" s="12">
        <v>-655.93000000000006</v>
      </c>
      <c r="C112" s="12">
        <v>-655.38000000000011</v>
      </c>
      <c r="D112" s="12">
        <v>-654.83000000000004</v>
      </c>
      <c r="E112" s="12">
        <v>-654.28000000000009</v>
      </c>
      <c r="F112" s="12">
        <v>-653.73</v>
      </c>
      <c r="G112" s="12">
        <v>-653.18000000000006</v>
      </c>
      <c r="H112" s="12">
        <v>-652.63000000000011</v>
      </c>
      <c r="I112" s="12">
        <v>-652.08000000000004</v>
      </c>
      <c r="K112">
        <f>K111+Calculator!$B$27</f>
        <v>75</v>
      </c>
      <c r="L112" s="12">
        <v>-756.73</v>
      </c>
      <c r="M112" s="12">
        <v>-756.18000000000006</v>
      </c>
      <c r="N112" s="12">
        <v>-755.63</v>
      </c>
      <c r="O112" s="12">
        <v>-755.08</v>
      </c>
      <c r="P112" s="12">
        <v>-754.53000000000009</v>
      </c>
      <c r="Q112" s="12">
        <v>-753.98</v>
      </c>
      <c r="R112" s="12">
        <v>-753.43000000000006</v>
      </c>
      <c r="S112" s="12"/>
    </row>
    <row r="114" spans="1:14" x14ac:dyDescent="0.25">
      <c r="A114" s="39" t="s">
        <v>257</v>
      </c>
      <c r="K114" s="39" t="s">
        <v>258</v>
      </c>
    </row>
    <row r="115" spans="1:14" x14ac:dyDescent="0.25">
      <c r="A115" t="s">
        <v>315</v>
      </c>
      <c r="B115" t="s">
        <v>316</v>
      </c>
      <c r="C115" t="s">
        <v>317</v>
      </c>
      <c r="K115" t="s">
        <v>315</v>
      </c>
      <c r="L115" t="s">
        <v>316</v>
      </c>
      <c r="M115" t="s">
        <v>317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-674.83000000000015</v>
      </c>
      <c r="K116">
        <f>$K$106</f>
        <v>45</v>
      </c>
      <c r="L116">
        <f>$L$105</f>
        <v>-15</v>
      </c>
      <c r="M116">
        <f>K116+L116</f>
        <v>30</v>
      </c>
      <c r="N116" s="12">
        <f>L106</f>
        <v>-775.63000000000011</v>
      </c>
    </row>
    <row r="117" spans="1:14" x14ac:dyDescent="0.25">
      <c r="A117">
        <f t="shared" ref="A117" si="6">$A$107</f>
        <v>210</v>
      </c>
      <c r="B117">
        <f>$C$105</f>
        <v>-10</v>
      </c>
      <c r="C117">
        <f t="shared" ref="C117:C122" si="7">A117+B117</f>
        <v>200</v>
      </c>
      <c r="D117" s="12">
        <f>C107</f>
        <v>-671.13000000000011</v>
      </c>
      <c r="K117">
        <f t="shared" ref="K117" si="8">$K$107</f>
        <v>50</v>
      </c>
      <c r="L117">
        <f t="shared" ref="L117" si="9">$M$105</f>
        <v>-10</v>
      </c>
      <c r="M117">
        <f t="shared" ref="M117:M122" si="10">K117+L117</f>
        <v>40</v>
      </c>
      <c r="N117" s="12">
        <f>M107</f>
        <v>-771.93000000000006</v>
      </c>
    </row>
    <row r="118" spans="1:14" x14ac:dyDescent="0.25">
      <c r="A118">
        <f t="shared" ref="A118" si="11">$A$108</f>
        <v>215</v>
      </c>
      <c r="B118">
        <f>$D$105</f>
        <v>-5</v>
      </c>
      <c r="C118">
        <f t="shared" si="7"/>
        <v>210</v>
      </c>
      <c r="D118" s="12">
        <f>D108</f>
        <v>-667.43000000000006</v>
      </c>
      <c r="K118">
        <f t="shared" ref="K118" si="12">$K$108</f>
        <v>55</v>
      </c>
      <c r="L118">
        <f t="shared" ref="L118" si="13">$N$105</f>
        <v>-5</v>
      </c>
      <c r="M118">
        <f t="shared" si="10"/>
        <v>50</v>
      </c>
      <c r="N118" s="12">
        <f>N108</f>
        <v>-768.23000000000013</v>
      </c>
    </row>
    <row r="119" spans="1:14" x14ac:dyDescent="0.25">
      <c r="A119">
        <f t="shared" ref="A119" si="14">$A$109</f>
        <v>220</v>
      </c>
      <c r="B119">
        <f>$E$105</f>
        <v>0</v>
      </c>
      <c r="C119">
        <f t="shared" si="7"/>
        <v>220</v>
      </c>
      <c r="D119" s="12">
        <f>E109</f>
        <v>-663.73</v>
      </c>
      <c r="K119">
        <f t="shared" ref="K119" si="15">$K$109</f>
        <v>60</v>
      </c>
      <c r="L119">
        <f t="shared" ref="L119" si="16">$O$105</f>
        <v>0</v>
      </c>
      <c r="M119">
        <f t="shared" si="10"/>
        <v>60</v>
      </c>
      <c r="N119" s="12">
        <f>O109</f>
        <v>-764.53000000000009</v>
      </c>
    </row>
    <row r="120" spans="1:14" x14ac:dyDescent="0.25">
      <c r="A120">
        <f t="shared" ref="A120" si="17">$A$110</f>
        <v>225</v>
      </c>
      <c r="B120">
        <f>$F$105</f>
        <v>5</v>
      </c>
      <c r="C120">
        <f t="shared" si="7"/>
        <v>230</v>
      </c>
      <c r="D120" s="12">
        <f>F110</f>
        <v>-660.03</v>
      </c>
      <c r="K120">
        <f t="shared" ref="K120" si="18">$K$110</f>
        <v>65</v>
      </c>
      <c r="L120">
        <f t="shared" ref="L120" si="19">$P$105</f>
        <v>5</v>
      </c>
      <c r="M120">
        <f t="shared" si="10"/>
        <v>70</v>
      </c>
      <c r="N120" s="12">
        <f>P110</f>
        <v>-760.83</v>
      </c>
    </row>
    <row r="121" spans="1:14" x14ac:dyDescent="0.25">
      <c r="A121">
        <f t="shared" ref="A121" si="20">$A$111</f>
        <v>230</v>
      </c>
      <c r="B121">
        <f>$G$105</f>
        <v>10</v>
      </c>
      <c r="C121">
        <f t="shared" si="7"/>
        <v>240</v>
      </c>
      <c r="D121" s="12">
        <f>G111</f>
        <v>-656.33000000000015</v>
      </c>
      <c r="K121">
        <f t="shared" ref="K121" si="21">$K$111</f>
        <v>70</v>
      </c>
      <c r="L121">
        <f t="shared" ref="L121" si="22">$Q$105</f>
        <v>10</v>
      </c>
      <c r="M121">
        <f t="shared" si="10"/>
        <v>80</v>
      </c>
      <c r="N121" s="12">
        <f>Q111</f>
        <v>-757.13000000000011</v>
      </c>
    </row>
    <row r="122" spans="1:14" x14ac:dyDescent="0.25">
      <c r="A122">
        <f t="shared" ref="A122" si="23">$A$112</f>
        <v>235</v>
      </c>
      <c r="B122">
        <f>$H$105</f>
        <v>15</v>
      </c>
      <c r="C122">
        <f t="shared" si="7"/>
        <v>250</v>
      </c>
      <c r="D122" s="12">
        <f>H112</f>
        <v>-652.63000000000011</v>
      </c>
      <c r="K122">
        <f t="shared" ref="K122" si="24">$K$112</f>
        <v>75</v>
      </c>
      <c r="L122">
        <f t="shared" ref="L122" si="25">$R$105</f>
        <v>15</v>
      </c>
      <c r="M122">
        <f t="shared" si="10"/>
        <v>90</v>
      </c>
      <c r="N122" s="12">
        <f>R112</f>
        <v>-753.43000000000006</v>
      </c>
    </row>
    <row r="123" spans="1:14" x14ac:dyDescent="0.25">
      <c r="D123" s="12"/>
      <c r="N123" s="12"/>
    </row>
    <row r="124" spans="1:14" x14ac:dyDescent="0.25">
      <c r="D124" s="12"/>
      <c r="N124" s="12"/>
    </row>
    <row r="125" spans="1:14" x14ac:dyDescent="0.25">
      <c r="D125" s="12"/>
      <c r="N125" s="12"/>
    </row>
    <row r="126" spans="1:14" x14ac:dyDescent="0.25">
      <c r="D126" s="12"/>
      <c r="N126" s="12"/>
    </row>
    <row r="127" spans="1:14" x14ac:dyDescent="0.25">
      <c r="N127" s="12"/>
    </row>
    <row r="128" spans="1:14" x14ac:dyDescent="0.25">
      <c r="D128" s="12"/>
    </row>
    <row r="129" spans="4:14" x14ac:dyDescent="0.25">
      <c r="D129" s="12"/>
      <c r="N129" s="12"/>
    </row>
    <row r="130" spans="4:14" x14ac:dyDescent="0.25">
      <c r="D130" s="12"/>
      <c r="N130" s="12"/>
    </row>
    <row r="131" spans="4:14" x14ac:dyDescent="0.25">
      <c r="D131" s="12"/>
      <c r="N131" s="12"/>
    </row>
    <row r="132" spans="4:14" x14ac:dyDescent="0.25">
      <c r="D132" s="12"/>
    </row>
    <row r="133" spans="4:14" x14ac:dyDescent="0.25">
      <c r="D133" s="12"/>
      <c r="N133" s="12"/>
    </row>
    <row r="134" spans="4:14" x14ac:dyDescent="0.25">
      <c r="D134" s="12"/>
      <c r="N134" s="12"/>
    </row>
    <row r="135" spans="4:14" x14ac:dyDescent="0.25">
      <c r="N135" s="12"/>
    </row>
    <row r="136" spans="4:14" x14ac:dyDescent="0.25">
      <c r="D136" s="12"/>
      <c r="N136" s="12"/>
    </row>
    <row r="137" spans="4:14" x14ac:dyDescent="0.25">
      <c r="D137" s="12"/>
      <c r="N137" s="12"/>
    </row>
    <row r="138" spans="4:14" x14ac:dyDescent="0.25">
      <c r="D138" s="12"/>
      <c r="N138" s="12"/>
    </row>
    <row r="139" spans="4:14" x14ac:dyDescent="0.25">
      <c r="D139" s="12"/>
      <c r="N139" s="12"/>
    </row>
    <row r="140" spans="4:14" x14ac:dyDescent="0.25">
      <c r="D140" s="12"/>
    </row>
    <row r="141" spans="4:14" x14ac:dyDescent="0.25">
      <c r="D141" s="12"/>
      <c r="N141" s="12"/>
    </row>
    <row r="142" spans="4:14" x14ac:dyDescent="0.25">
      <c r="D142" s="12"/>
      <c r="N142" s="12"/>
    </row>
    <row r="143" spans="4:14" x14ac:dyDescent="0.25">
      <c r="N143" s="12"/>
    </row>
    <row r="144" spans="4:14" x14ac:dyDescent="0.25">
      <c r="N144" s="12"/>
    </row>
    <row r="145" spans="14:14" x14ac:dyDescent="0.25">
      <c r="N145" s="12"/>
    </row>
    <row r="146" spans="14:14" x14ac:dyDescent="0.25">
      <c r="N146" s="12"/>
    </row>
    <row r="147" spans="14:14" x14ac:dyDescent="0.25">
      <c r="N147" s="12"/>
    </row>
    <row r="157" spans="14:14" x14ac:dyDescent="0.25">
      <c r="N157" s="12"/>
    </row>
    <row r="158" spans="14:14" x14ac:dyDescent="0.25">
      <c r="N158" s="12"/>
    </row>
    <row r="159" spans="14:14" x14ac:dyDescent="0.25">
      <c r="N159" s="12"/>
    </row>
    <row r="160" spans="14:14" x14ac:dyDescent="0.25">
      <c r="N160" s="12"/>
    </row>
    <row r="161" spans="14:14" x14ac:dyDescent="0.25">
      <c r="N161" s="12"/>
    </row>
    <row r="162" spans="14:14" x14ac:dyDescent="0.25">
      <c r="N162" s="12"/>
    </row>
    <row r="163" spans="14:14" x14ac:dyDescent="0.25">
      <c r="N163" s="12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CEC13-90D1-43B7-8F87-BA2F1EC586F4}">
  <dimension ref="A1:S163"/>
  <sheetViews>
    <sheetView workbookViewId="0">
      <selection activeCell="D18" sqref="D18"/>
    </sheetView>
  </sheetViews>
  <sheetFormatPr defaultRowHeight="15" x14ac:dyDescent="0.25"/>
  <cols>
    <col min="1" max="1" width="25.7109375" customWidth="1"/>
    <col min="2" max="2" width="16.28515625" bestFit="1" customWidth="1"/>
    <col min="3" max="3" width="10.5703125" customWidth="1"/>
    <col min="4" max="4" width="11.140625" customWidth="1"/>
    <col min="5" max="5" width="11" customWidth="1"/>
    <col min="6" max="6" width="10.28515625" customWidth="1"/>
    <col min="7" max="7" width="10.5703125" customWidth="1"/>
    <col min="8" max="8" width="11.7109375" customWidth="1"/>
    <col min="9" max="9" width="10.7109375" customWidth="1"/>
    <col min="12" max="12" width="10.7109375" customWidth="1"/>
    <col min="13" max="13" width="10.42578125" customWidth="1"/>
    <col min="14" max="14" width="10.5703125" customWidth="1"/>
    <col min="15" max="15" width="11" customWidth="1"/>
    <col min="16" max="16" width="11.28515625" customWidth="1"/>
    <col min="17" max="17" width="10.7109375" customWidth="1"/>
    <col min="18" max="18" width="9.7109375" customWidth="1"/>
  </cols>
  <sheetData>
    <row r="1" spans="1:8" x14ac:dyDescent="0.25">
      <c r="A1" s="59" t="s">
        <v>224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156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449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f>IF(Calculator!B7="Cotton",Calculator!B13,IF(Calculator!B19="Cotton",Calculator!B25,0.74))</f>
        <v>0.74</v>
      </c>
      <c r="D7" s="17">
        <f>IF(Calculator!B7="Cotton",Calculator!B10,IF(Calculator!B19="Cotton",Calculator!B22,1200))</f>
        <v>1200</v>
      </c>
      <c r="E7" s="30">
        <f>ROUND(C7*D7,2)</f>
        <v>888</v>
      </c>
      <c r="F7" s="16">
        <v>0</v>
      </c>
      <c r="G7" s="30">
        <f>ROUND(E7*F7,2)</f>
        <v>0</v>
      </c>
      <c r="H7" s="30">
        <f>ROUND(E7-G7,2)</f>
        <v>888</v>
      </c>
    </row>
    <row r="8" spans="1:8" x14ac:dyDescent="0.25">
      <c r="A8" s="9" t="s">
        <v>65</v>
      </c>
      <c r="B8" s="9" t="s">
        <v>29</v>
      </c>
      <c r="C8" s="49">
        <f>IF(Calculator!B7="Cotton",Calculator!C13,IF(Calculator!B19="Cotton",Calculator!C25,0.11))</f>
        <v>0.11</v>
      </c>
      <c r="D8" s="50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1066.2</v>
      </c>
      <c r="G9" s="12">
        <f>SUM(G7:G8)</f>
        <v>0</v>
      </c>
      <c r="H9" s="12">
        <f>ROUND(E9-G9,2)</f>
        <v>1066.2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17</v>
      </c>
      <c r="C12" s="30"/>
      <c r="E12" s="30"/>
    </row>
    <row r="13" spans="1:8" x14ac:dyDescent="0.25">
      <c r="A13" s="14" t="s">
        <v>66</v>
      </c>
      <c r="B13" s="14" t="s">
        <v>18</v>
      </c>
      <c r="C13" s="15">
        <v>1.52</v>
      </c>
      <c r="D13" s="14">
        <v>2.2999999999999998</v>
      </c>
      <c r="E13" s="30">
        <f>ROUND(C13*D13,2)</f>
        <v>3.5</v>
      </c>
      <c r="F13" s="16">
        <v>0</v>
      </c>
      <c r="G13" s="30">
        <f>ROUND(E13*F13,2)</f>
        <v>0</v>
      </c>
      <c r="H13" s="30">
        <f>ROUND(E13-G13,2)</f>
        <v>3.5</v>
      </c>
    </row>
    <row r="14" spans="1:8" x14ac:dyDescent="0.25">
      <c r="A14" s="14" t="s">
        <v>67</v>
      </c>
      <c r="B14" s="14" t="s">
        <v>26</v>
      </c>
      <c r="C14" s="15">
        <v>3.56</v>
      </c>
      <c r="D14" s="14">
        <v>2.3125</v>
      </c>
      <c r="E14" s="30">
        <f>ROUND(C14*D14,2)</f>
        <v>8.23</v>
      </c>
      <c r="F14" s="16">
        <v>0</v>
      </c>
      <c r="G14" s="30">
        <f>ROUND(E14*F14,2)</f>
        <v>0</v>
      </c>
      <c r="H14" s="30">
        <f>ROUND(E14-G14,2)</f>
        <v>8.23</v>
      </c>
    </row>
    <row r="15" spans="1:8" x14ac:dyDescent="0.25">
      <c r="A15" s="14" t="s">
        <v>68</v>
      </c>
      <c r="B15" s="14" t="s">
        <v>26</v>
      </c>
      <c r="C15" s="15">
        <v>12.5</v>
      </c>
      <c r="D15" s="14">
        <v>0.5</v>
      </c>
      <c r="E15" s="30">
        <f>ROUND(C15*D15,2)</f>
        <v>6.25</v>
      </c>
      <c r="F15" s="16">
        <v>0</v>
      </c>
      <c r="G15" s="30">
        <f>ROUND(E15*F15,2)</f>
        <v>0</v>
      </c>
      <c r="H15" s="30">
        <f>ROUND(E15-G15,2)</f>
        <v>6.25</v>
      </c>
    </row>
    <row r="16" spans="1:8" x14ac:dyDescent="0.25">
      <c r="A16" s="13" t="s">
        <v>69</v>
      </c>
      <c r="C16" s="30"/>
      <c r="E16" s="30"/>
    </row>
    <row r="17" spans="1:8" x14ac:dyDescent="0.25">
      <c r="A17" s="14" t="s">
        <v>70</v>
      </c>
      <c r="B17" s="14" t="s">
        <v>29</v>
      </c>
      <c r="C17" s="15">
        <v>0.11</v>
      </c>
      <c r="D17" s="14">
        <f>D7</f>
        <v>1200</v>
      </c>
      <c r="E17" s="30">
        <f>ROUND(C17*D17,2)</f>
        <v>132</v>
      </c>
      <c r="F17" s="16">
        <v>0</v>
      </c>
      <c r="G17" s="30">
        <f>ROUND(E17*F17,2)</f>
        <v>0</v>
      </c>
      <c r="H17" s="30">
        <f>ROUND(E17-G17,2)</f>
        <v>132</v>
      </c>
    </row>
    <row r="18" spans="1:8" x14ac:dyDescent="0.25">
      <c r="A18" s="13" t="s">
        <v>20</v>
      </c>
      <c r="C18" s="30"/>
      <c r="E18" s="30"/>
    </row>
    <row r="19" spans="1:8" x14ac:dyDescent="0.25">
      <c r="A19" s="14" t="s">
        <v>22</v>
      </c>
      <c r="B19" s="14" t="s">
        <v>21</v>
      </c>
      <c r="C19" s="15">
        <v>46.6</v>
      </c>
      <c r="D19" s="14">
        <v>1.5</v>
      </c>
      <c r="E19" s="30">
        <f>ROUND(C19*D19,2)</f>
        <v>69.900000000000006</v>
      </c>
      <c r="F19" s="16">
        <v>0</v>
      </c>
      <c r="G19" s="30">
        <f>ROUND(E19*F19,2)</f>
        <v>0</v>
      </c>
      <c r="H19" s="30">
        <f>ROUND(E19-G19,2)</f>
        <v>69.900000000000006</v>
      </c>
    </row>
    <row r="20" spans="1:8" x14ac:dyDescent="0.25">
      <c r="A20" s="14" t="s">
        <v>103</v>
      </c>
      <c r="B20" s="14" t="s">
        <v>19</v>
      </c>
      <c r="C20" s="15">
        <v>4.3</v>
      </c>
      <c r="D20" s="14">
        <v>28.933199999999999</v>
      </c>
      <c r="E20" s="30">
        <f>ROUND(C20*D20,2)</f>
        <v>124.41</v>
      </c>
      <c r="F20" s="16">
        <v>0</v>
      </c>
      <c r="G20" s="30">
        <f>ROUND(E20*F20,2)</f>
        <v>0</v>
      </c>
      <c r="H20" s="30">
        <f>ROUND(E20-G20,2)</f>
        <v>124.41</v>
      </c>
    </row>
    <row r="21" spans="1:8" x14ac:dyDescent="0.25">
      <c r="A21" s="13" t="s">
        <v>23</v>
      </c>
      <c r="C21" s="30"/>
      <c r="E21" s="30"/>
    </row>
    <row r="22" spans="1:8" x14ac:dyDescent="0.25">
      <c r="A22" s="14" t="s">
        <v>71</v>
      </c>
      <c r="B22" s="14" t="s">
        <v>48</v>
      </c>
      <c r="C22" s="15">
        <v>20</v>
      </c>
      <c r="D22" s="14">
        <v>1</v>
      </c>
      <c r="E22" s="30">
        <f>ROUND(C22*D22,2)</f>
        <v>20</v>
      </c>
      <c r="F22" s="16">
        <v>0</v>
      </c>
      <c r="G22" s="30">
        <f>ROUND(E22*F22,2)</f>
        <v>0</v>
      </c>
      <c r="H22" s="30">
        <f>ROUND(E22-G22,2)</f>
        <v>20</v>
      </c>
    </row>
    <row r="23" spans="1:8" x14ac:dyDescent="0.25">
      <c r="A23" s="13" t="s">
        <v>24</v>
      </c>
      <c r="C23" s="30"/>
      <c r="E23" s="30"/>
    </row>
    <row r="24" spans="1:8" x14ac:dyDescent="0.25">
      <c r="A24" s="14" t="s">
        <v>59</v>
      </c>
      <c r="B24" s="14" t="s">
        <v>26</v>
      </c>
      <c r="C24" s="15">
        <v>14.3</v>
      </c>
      <c r="D24" s="14">
        <v>0.5</v>
      </c>
      <c r="E24" s="30">
        <f t="shared" ref="E24:E29" si="0">ROUND(C24*D24,2)</f>
        <v>7.15</v>
      </c>
      <c r="F24" s="16">
        <v>0</v>
      </c>
      <c r="G24" s="30">
        <f t="shared" ref="G24:G29" si="1">ROUND(E24*F24,2)</f>
        <v>0</v>
      </c>
      <c r="H24" s="30">
        <f t="shared" ref="H24:H29" si="2">ROUND(E24-G24,2)</f>
        <v>7.15</v>
      </c>
    </row>
    <row r="25" spans="1:8" x14ac:dyDescent="0.25">
      <c r="A25" s="14" t="s">
        <v>25</v>
      </c>
      <c r="B25" s="14" t="s">
        <v>18</v>
      </c>
      <c r="C25" s="15">
        <v>0.34</v>
      </c>
      <c r="D25" s="14">
        <v>96</v>
      </c>
      <c r="E25" s="30">
        <f t="shared" si="0"/>
        <v>32.64</v>
      </c>
      <c r="F25" s="16">
        <v>0</v>
      </c>
      <c r="G25" s="30">
        <f t="shared" si="1"/>
        <v>0</v>
      </c>
      <c r="H25" s="30">
        <f t="shared" si="2"/>
        <v>32.64</v>
      </c>
    </row>
    <row r="26" spans="1:8" x14ac:dyDescent="0.25">
      <c r="A26" s="14" t="s">
        <v>105</v>
      </c>
      <c r="B26" s="14" t="s">
        <v>18</v>
      </c>
      <c r="C26" s="15">
        <v>0.37</v>
      </c>
      <c r="D26" s="14">
        <v>48</v>
      </c>
      <c r="E26" s="30">
        <f t="shared" si="0"/>
        <v>17.760000000000002</v>
      </c>
      <c r="F26" s="16">
        <v>0</v>
      </c>
      <c r="G26" s="30">
        <f t="shared" si="1"/>
        <v>0</v>
      </c>
      <c r="H26" s="30">
        <f t="shared" si="2"/>
        <v>17.760000000000002</v>
      </c>
    </row>
    <row r="27" spans="1:8" x14ac:dyDescent="0.25">
      <c r="A27" s="14" t="s">
        <v>106</v>
      </c>
      <c r="B27" s="14" t="s">
        <v>26</v>
      </c>
      <c r="C27" s="15">
        <v>6.37</v>
      </c>
      <c r="D27" s="14">
        <v>2</v>
      </c>
      <c r="E27" s="30">
        <f t="shared" si="0"/>
        <v>12.74</v>
      </c>
      <c r="F27" s="16">
        <v>0</v>
      </c>
      <c r="G27" s="30">
        <f t="shared" si="1"/>
        <v>0</v>
      </c>
      <c r="H27" s="30">
        <f t="shared" si="2"/>
        <v>12.74</v>
      </c>
    </row>
    <row r="28" spans="1:8" x14ac:dyDescent="0.25">
      <c r="A28" s="14" t="s">
        <v>398</v>
      </c>
      <c r="B28" s="14" t="s">
        <v>18</v>
      </c>
      <c r="C28" s="15">
        <v>0.83</v>
      </c>
      <c r="D28" s="14">
        <v>25.6</v>
      </c>
      <c r="E28" s="30">
        <f t="shared" si="0"/>
        <v>21.25</v>
      </c>
      <c r="F28" s="16">
        <v>0</v>
      </c>
      <c r="G28" s="30">
        <f t="shared" si="1"/>
        <v>0</v>
      </c>
      <c r="H28" s="30">
        <f t="shared" si="2"/>
        <v>21.25</v>
      </c>
    </row>
    <row r="29" spans="1:8" x14ac:dyDescent="0.25">
      <c r="A29" s="14" t="s">
        <v>74</v>
      </c>
      <c r="B29" s="14" t="s">
        <v>26</v>
      </c>
      <c r="C29" s="15">
        <v>11.45</v>
      </c>
      <c r="D29" s="14">
        <v>2</v>
      </c>
      <c r="E29" s="30">
        <f t="shared" si="0"/>
        <v>22.9</v>
      </c>
      <c r="F29" s="16">
        <v>0</v>
      </c>
      <c r="G29" s="30">
        <f t="shared" si="1"/>
        <v>0</v>
      </c>
      <c r="H29" s="30">
        <f t="shared" si="2"/>
        <v>22.9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78</v>
      </c>
      <c r="B31" s="14" t="s">
        <v>29</v>
      </c>
      <c r="C31" s="15">
        <v>9.3000000000000007</v>
      </c>
      <c r="D31" s="14">
        <v>2</v>
      </c>
      <c r="E31" s="30">
        <f>ROUND(C31*D31,2)</f>
        <v>18.600000000000001</v>
      </c>
      <c r="F31" s="16">
        <v>0</v>
      </c>
      <c r="G31" s="30">
        <f>ROUND(E31*F31,2)</f>
        <v>0</v>
      </c>
      <c r="H31" s="30">
        <f>ROUND(E31-G31,2)</f>
        <v>18.600000000000001</v>
      </c>
    </row>
    <row r="32" spans="1:8" x14ac:dyDescent="0.25">
      <c r="A32" s="14" t="s">
        <v>107</v>
      </c>
      <c r="B32" s="14" t="s">
        <v>18</v>
      </c>
      <c r="C32" s="15">
        <v>1.43</v>
      </c>
      <c r="D32" s="14">
        <v>3.2</v>
      </c>
      <c r="E32" s="30">
        <f>ROUND(C32*D32,2)</f>
        <v>4.58</v>
      </c>
      <c r="F32" s="16">
        <v>0</v>
      </c>
      <c r="G32" s="30">
        <f>ROUND(E32*F32,2)</f>
        <v>0</v>
      </c>
      <c r="H32" s="30">
        <f>ROUND(E32-G32,2)</f>
        <v>4.58</v>
      </c>
    </row>
    <row r="33" spans="1:8" x14ac:dyDescent="0.25">
      <c r="A33" s="14" t="s">
        <v>79</v>
      </c>
      <c r="B33" s="14" t="s">
        <v>18</v>
      </c>
      <c r="C33" s="15">
        <v>5.95</v>
      </c>
      <c r="D33" s="14">
        <v>2</v>
      </c>
      <c r="E33" s="30">
        <f>ROUND(C33*D33,2)</f>
        <v>11.9</v>
      </c>
      <c r="F33" s="16">
        <v>0</v>
      </c>
      <c r="G33" s="30">
        <f>ROUND(E33*F33,2)</f>
        <v>0</v>
      </c>
      <c r="H33" s="30">
        <f>ROUND(E33-G33,2)</f>
        <v>11.9</v>
      </c>
    </row>
    <row r="34" spans="1:8" x14ac:dyDescent="0.25">
      <c r="A34" s="14" t="s">
        <v>112</v>
      </c>
      <c r="B34" s="14" t="s">
        <v>48</v>
      </c>
      <c r="C34" s="15">
        <v>15</v>
      </c>
      <c r="D34" s="14">
        <v>1.5</v>
      </c>
      <c r="E34" s="30">
        <f>ROUND(C34*D34,2)</f>
        <v>22.5</v>
      </c>
      <c r="F34" s="16">
        <v>0</v>
      </c>
      <c r="G34" s="30">
        <f>ROUND(E34*F34,2)</f>
        <v>0</v>
      </c>
      <c r="H34" s="30">
        <f>ROUND(E34-G34,2)</f>
        <v>22.5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399</v>
      </c>
      <c r="B36" s="14" t="s">
        <v>60</v>
      </c>
      <c r="C36" s="15">
        <v>2.35</v>
      </c>
      <c r="D36" s="14">
        <v>45</v>
      </c>
      <c r="E36" s="30">
        <f>ROUND(C36*D36,2)</f>
        <v>105.75</v>
      </c>
      <c r="F36" s="16">
        <v>0</v>
      </c>
      <c r="G36" s="30">
        <f>ROUND(E36*F36,2)</f>
        <v>0</v>
      </c>
      <c r="H36" s="30">
        <f>ROUND(E36-G36,2)</f>
        <v>105.75</v>
      </c>
    </row>
    <row r="37" spans="1:8" x14ac:dyDescent="0.25">
      <c r="A37" s="13" t="s">
        <v>85</v>
      </c>
      <c r="C37" s="30"/>
      <c r="E37" s="30"/>
    </row>
    <row r="38" spans="1:8" x14ac:dyDescent="0.25">
      <c r="A38" s="14" t="s">
        <v>86</v>
      </c>
      <c r="B38" s="14" t="s">
        <v>18</v>
      </c>
      <c r="C38" s="15">
        <v>0.22</v>
      </c>
      <c r="D38" s="14">
        <v>32</v>
      </c>
      <c r="E38" s="30">
        <f>ROUND(C38*D38,2)</f>
        <v>7.04</v>
      </c>
      <c r="F38" s="16">
        <v>0</v>
      </c>
      <c r="G38" s="30">
        <f>ROUND(E38*F38,2)</f>
        <v>0</v>
      </c>
      <c r="H38" s="30">
        <f>ROUND(E38-G38,2)</f>
        <v>7.04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0.4</v>
      </c>
      <c r="E40" s="30">
        <f>ROUND(C40*D40,2)</f>
        <v>1.32</v>
      </c>
      <c r="F40" s="16">
        <v>0</v>
      </c>
      <c r="G40" s="30">
        <f>ROUND(E40*F40,2)</f>
        <v>0</v>
      </c>
      <c r="H40" s="30">
        <f>ROUND(E40-G40,2)</f>
        <v>1.32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87</v>
      </c>
      <c r="C43" s="30"/>
      <c r="E43" s="30"/>
    </row>
    <row r="44" spans="1:8" x14ac:dyDescent="0.25">
      <c r="A44" s="14" t="s">
        <v>88</v>
      </c>
      <c r="B44" s="14" t="s">
        <v>48</v>
      </c>
      <c r="C44" s="15">
        <v>1</v>
      </c>
      <c r="D44" s="14">
        <v>1</v>
      </c>
      <c r="E44" s="30">
        <f>ROUND(C44*D44,2)</f>
        <v>1</v>
      </c>
      <c r="F44" s="16">
        <v>0</v>
      </c>
      <c r="G44" s="30">
        <f>ROUND(E44*F44,2)</f>
        <v>0</v>
      </c>
      <c r="H44" s="30">
        <f>ROUND(E44-G44,2)</f>
        <v>1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58</v>
      </c>
      <c r="D46" s="14">
        <v>0.66600000000000004</v>
      </c>
      <c r="E46" s="30">
        <f>ROUND(C46*D46,2)</f>
        <v>38.630000000000003</v>
      </c>
      <c r="F46" s="16">
        <v>0</v>
      </c>
      <c r="G46" s="30">
        <f>ROUND(E46*F46,2)</f>
        <v>0</v>
      </c>
      <c r="H46" s="30">
        <f>ROUND(E46-G46,2)</f>
        <v>38.630000000000003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117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16.54</v>
      </c>
      <c r="D52" s="14">
        <v>0.42680000000000001</v>
      </c>
      <c r="E52" s="30">
        <f>ROUND(C52*D52,2)</f>
        <v>7.06</v>
      </c>
      <c r="F52" s="16">
        <v>0</v>
      </c>
      <c r="G52" s="30">
        <f>ROUND(E52*F52,2)</f>
        <v>0</v>
      </c>
      <c r="H52" s="30">
        <f>ROUND(E52-G52,2)</f>
        <v>7.06</v>
      </c>
    </row>
    <row r="53" spans="1:8" x14ac:dyDescent="0.25">
      <c r="A53" s="14" t="s">
        <v>91</v>
      </c>
      <c r="B53" s="14" t="s">
        <v>39</v>
      </c>
      <c r="C53" s="15">
        <v>16.54</v>
      </c>
      <c r="D53" s="14">
        <v>0.27810000000000001</v>
      </c>
      <c r="E53" s="30">
        <f>ROUND(C53*D53,2)</f>
        <v>4.5999999999999996</v>
      </c>
      <c r="F53" s="16">
        <v>0</v>
      </c>
      <c r="G53" s="30">
        <f>ROUND(E53*F53,2)</f>
        <v>0</v>
      </c>
      <c r="H53" s="30">
        <f>ROUND(E53-G53,2)</f>
        <v>4.5999999999999996</v>
      </c>
    </row>
    <row r="54" spans="1:8" x14ac:dyDescent="0.25">
      <c r="A54" s="13" t="s">
        <v>40</v>
      </c>
      <c r="C54" s="30"/>
      <c r="E54" s="30"/>
    </row>
    <row r="55" spans="1:8" x14ac:dyDescent="0.25">
      <c r="A55" s="14" t="s">
        <v>41</v>
      </c>
      <c r="B55" s="14" t="s">
        <v>39</v>
      </c>
      <c r="C55" s="15">
        <v>9.06</v>
      </c>
      <c r="D55" s="14">
        <v>0.20369999999999999</v>
      </c>
      <c r="E55" s="30">
        <f>ROUND(C55*D55,2)</f>
        <v>1.85</v>
      </c>
      <c r="F55" s="16">
        <v>0</v>
      </c>
      <c r="G55" s="30">
        <f>ROUND(E55*F55,2)</f>
        <v>0</v>
      </c>
      <c r="H55" s="30">
        <f>ROUND(E55-G55,2)</f>
        <v>1.85</v>
      </c>
    </row>
    <row r="56" spans="1:8" x14ac:dyDescent="0.25">
      <c r="A56" s="13" t="s">
        <v>43</v>
      </c>
      <c r="C56" s="30"/>
      <c r="E56" s="30"/>
    </row>
    <row r="57" spans="1:8" x14ac:dyDescent="0.25">
      <c r="A57" s="14" t="s">
        <v>42</v>
      </c>
      <c r="B57" s="14" t="s">
        <v>39</v>
      </c>
      <c r="C57" s="15">
        <v>9.06</v>
      </c>
      <c r="D57" s="14">
        <v>0.1236</v>
      </c>
      <c r="E57" s="30">
        <f>ROUND(C57*D57,2)</f>
        <v>1.1200000000000001</v>
      </c>
      <c r="F57" s="16">
        <v>0</v>
      </c>
      <c r="G57" s="30">
        <f>ROUND(E57*F57,2)</f>
        <v>0</v>
      </c>
      <c r="H57" s="30">
        <f>ROUND(E57-G57,2)</f>
        <v>1.1200000000000001</v>
      </c>
    </row>
    <row r="58" spans="1:8" x14ac:dyDescent="0.25">
      <c r="A58" s="14" t="s">
        <v>91</v>
      </c>
      <c r="B58" s="14" t="s">
        <v>39</v>
      </c>
      <c r="C58" s="15">
        <v>9.06</v>
      </c>
      <c r="D58" s="14">
        <v>0.22520000000000001</v>
      </c>
      <c r="E58" s="30">
        <f>ROUND(C58*D58,2)</f>
        <v>2.04</v>
      </c>
      <c r="F58" s="16">
        <v>0</v>
      </c>
      <c r="G58" s="30">
        <f>ROUND(E58*F58,2)</f>
        <v>0</v>
      </c>
      <c r="H58" s="30">
        <f>ROUND(E58-G58,2)</f>
        <v>2.04</v>
      </c>
    </row>
    <row r="59" spans="1:8" x14ac:dyDescent="0.25">
      <c r="A59" s="14" t="s">
        <v>44</v>
      </c>
      <c r="B59" s="14" t="s">
        <v>39</v>
      </c>
      <c r="C59" s="15">
        <v>16.600000000000001</v>
      </c>
      <c r="D59" s="14">
        <v>0.56389999999999996</v>
      </c>
      <c r="E59" s="30">
        <f>ROUND(C59*D59,2)</f>
        <v>9.36</v>
      </c>
      <c r="F59" s="16">
        <v>0</v>
      </c>
      <c r="G59" s="30">
        <f>ROUND(E59*F59,2)</f>
        <v>0</v>
      </c>
      <c r="H59" s="30">
        <f>ROUND(E59-G59,2)</f>
        <v>9.36</v>
      </c>
    </row>
    <row r="60" spans="1:8" x14ac:dyDescent="0.25">
      <c r="A60" s="13" t="s">
        <v>45</v>
      </c>
      <c r="C60" s="30"/>
      <c r="E60" s="30"/>
    </row>
    <row r="61" spans="1:8" x14ac:dyDescent="0.25">
      <c r="A61" s="14" t="s">
        <v>38</v>
      </c>
      <c r="B61" s="14" t="s">
        <v>19</v>
      </c>
      <c r="C61" s="15">
        <v>4.4800000000000004</v>
      </c>
      <c r="D61" s="14">
        <v>6.5911999999999997</v>
      </c>
      <c r="E61" s="30">
        <f>ROUND(C61*D61,2)</f>
        <v>29.53</v>
      </c>
      <c r="F61" s="16">
        <v>0</v>
      </c>
      <c r="G61" s="30">
        <f>ROUND(E61*F61,2)</f>
        <v>0</v>
      </c>
      <c r="H61" s="30">
        <f>ROUND(E61-G61,2)</f>
        <v>29.53</v>
      </c>
    </row>
    <row r="62" spans="1:8" x14ac:dyDescent="0.25">
      <c r="A62" s="14" t="s">
        <v>91</v>
      </c>
      <c r="B62" s="14" t="s">
        <v>19</v>
      </c>
      <c r="C62" s="15">
        <v>4.4800000000000004</v>
      </c>
      <c r="D62" s="14">
        <v>5.7816999999999998</v>
      </c>
      <c r="E62" s="30">
        <f>ROUND(C62*D62,2)</f>
        <v>25.9</v>
      </c>
      <c r="F62" s="16">
        <v>0</v>
      </c>
      <c r="G62" s="30">
        <f>ROUND(E62*F62,2)</f>
        <v>0</v>
      </c>
      <c r="H62" s="30">
        <f>ROUND(E62-G62,2)</f>
        <v>25.9</v>
      </c>
    </row>
    <row r="63" spans="1:8" x14ac:dyDescent="0.25">
      <c r="A63" s="14" t="s">
        <v>159</v>
      </c>
      <c r="B63" s="14" t="s">
        <v>19</v>
      </c>
      <c r="C63" s="15">
        <v>4.4800000000000004</v>
      </c>
      <c r="D63" s="14">
        <v>11.2011</v>
      </c>
      <c r="E63" s="30">
        <f>ROUND(C63*D63,2)</f>
        <v>50.18</v>
      </c>
      <c r="F63" s="16">
        <v>0</v>
      </c>
      <c r="G63" s="30">
        <f>ROUND(E63*F63,2)</f>
        <v>0</v>
      </c>
      <c r="H63" s="30">
        <f>ROUND(E63-G63,2)</f>
        <v>50.18</v>
      </c>
    </row>
    <row r="64" spans="1:8" x14ac:dyDescent="0.25">
      <c r="A64" s="13" t="s">
        <v>47</v>
      </c>
      <c r="C64" s="30"/>
      <c r="E64" s="30"/>
    </row>
    <row r="65" spans="1:8" x14ac:dyDescent="0.25">
      <c r="A65" s="14" t="s">
        <v>42</v>
      </c>
      <c r="B65" s="14" t="s">
        <v>48</v>
      </c>
      <c r="C65" s="15">
        <v>10.210000000000001</v>
      </c>
      <c r="D65" s="14">
        <v>1</v>
      </c>
      <c r="E65" s="30">
        <f>ROUND(C65*D65,2)</f>
        <v>10.210000000000001</v>
      </c>
      <c r="F65" s="16">
        <v>0</v>
      </c>
      <c r="G65" s="30">
        <f>ROUND(E65*F65,2)</f>
        <v>0</v>
      </c>
      <c r="H65" s="30">
        <f t="shared" ref="H65:H71" si="3">ROUND(E65-G65,2)</f>
        <v>10.210000000000001</v>
      </c>
    </row>
    <row r="66" spans="1:8" x14ac:dyDescent="0.25">
      <c r="A66" s="14" t="s">
        <v>38</v>
      </c>
      <c r="B66" s="14" t="s">
        <v>48</v>
      </c>
      <c r="C66" s="15">
        <v>4.05</v>
      </c>
      <c r="D66" s="14">
        <v>1</v>
      </c>
      <c r="E66" s="30">
        <f>ROUND(C66*D66,2)</f>
        <v>4.05</v>
      </c>
      <c r="F66" s="16">
        <v>0</v>
      </c>
      <c r="G66" s="30">
        <f>ROUND(E66*F66,2)</f>
        <v>0</v>
      </c>
      <c r="H66" s="30">
        <f t="shared" si="3"/>
        <v>4.05</v>
      </c>
    </row>
    <row r="67" spans="1:8" x14ac:dyDescent="0.25">
      <c r="A67" s="14" t="s">
        <v>91</v>
      </c>
      <c r="B67" s="14" t="s">
        <v>48</v>
      </c>
      <c r="C67" s="15">
        <v>27.03</v>
      </c>
      <c r="D67" s="14">
        <v>1</v>
      </c>
      <c r="E67" s="30">
        <f>ROUND(C67*D67,2)</f>
        <v>27.03</v>
      </c>
      <c r="F67" s="16">
        <v>0</v>
      </c>
      <c r="G67" s="30">
        <f>ROUND(E67*F67,2)</f>
        <v>0</v>
      </c>
      <c r="H67" s="30">
        <f t="shared" si="3"/>
        <v>27.03</v>
      </c>
    </row>
    <row r="68" spans="1:8" x14ac:dyDescent="0.25">
      <c r="A68" s="14" t="s">
        <v>159</v>
      </c>
      <c r="B68" s="14" t="s">
        <v>48</v>
      </c>
      <c r="C68" s="15">
        <v>21.95</v>
      </c>
      <c r="D68" s="14">
        <v>1</v>
      </c>
      <c r="E68" s="30">
        <f>ROUND(C68*D68,2)</f>
        <v>21.95</v>
      </c>
      <c r="F68" s="16">
        <v>0</v>
      </c>
      <c r="G68" s="30">
        <f>ROUND(E68*F68,2)</f>
        <v>0</v>
      </c>
      <c r="H68" s="30">
        <f t="shared" si="3"/>
        <v>21.95</v>
      </c>
    </row>
    <row r="69" spans="1:8" x14ac:dyDescent="0.25">
      <c r="A69" s="9" t="s">
        <v>49</v>
      </c>
      <c r="B69" s="9" t="s">
        <v>48</v>
      </c>
      <c r="C69" s="10">
        <v>26.04</v>
      </c>
      <c r="D69" s="9">
        <v>1</v>
      </c>
      <c r="E69" s="28">
        <f>ROUND(C69*D69,2)</f>
        <v>26.04</v>
      </c>
      <c r="F69" s="11">
        <v>0</v>
      </c>
      <c r="G69" s="28">
        <f>ROUND(E69*F69,2)</f>
        <v>0</v>
      </c>
      <c r="H69" s="28">
        <f t="shared" si="3"/>
        <v>26.04</v>
      </c>
    </row>
    <row r="70" spans="1:8" x14ac:dyDescent="0.25">
      <c r="A70" s="7" t="s">
        <v>50</v>
      </c>
      <c r="C70" s="30"/>
      <c r="E70" s="30">
        <f>SUM(E13:E69)</f>
        <v>929.79999999999984</v>
      </c>
      <c r="G70" s="12">
        <f>SUM(G13:G69)</f>
        <v>0</v>
      </c>
      <c r="H70" s="12">
        <f t="shared" si="3"/>
        <v>929.8</v>
      </c>
    </row>
    <row r="71" spans="1:8" x14ac:dyDescent="0.25">
      <c r="A71" s="7" t="s">
        <v>51</v>
      </c>
      <c r="C71" s="30"/>
      <c r="E71" s="30">
        <f>+E9-E70</f>
        <v>136.4000000000002</v>
      </c>
      <c r="G71" s="12">
        <f>+G9-G70</f>
        <v>0</v>
      </c>
      <c r="H71" s="12">
        <f t="shared" si="3"/>
        <v>136.4</v>
      </c>
    </row>
    <row r="72" spans="1:8" x14ac:dyDescent="0.25">
      <c r="A72" t="s">
        <v>12</v>
      </c>
      <c r="C72" s="30"/>
      <c r="E72" s="30"/>
    </row>
    <row r="73" spans="1:8" x14ac:dyDescent="0.25">
      <c r="A73" s="7" t="s">
        <v>52</v>
      </c>
      <c r="C73" s="30"/>
      <c r="E73" s="30"/>
    </row>
    <row r="74" spans="1:8" x14ac:dyDescent="0.25">
      <c r="A74" s="14" t="s">
        <v>42</v>
      </c>
      <c r="B74" s="14" t="s">
        <v>48</v>
      </c>
      <c r="C74" s="15">
        <v>16.489999999999998</v>
      </c>
      <c r="D74" s="14">
        <v>1</v>
      </c>
      <c r="E74" s="30">
        <f>ROUND(C74*D74,2)</f>
        <v>16.489999999999998</v>
      </c>
      <c r="F74" s="16">
        <v>0</v>
      </c>
      <c r="G74" s="30">
        <f>ROUND(E74*F74,2)</f>
        <v>0</v>
      </c>
      <c r="H74" s="30">
        <f t="shared" ref="H74:H80" si="4">ROUND(E74-G74,2)</f>
        <v>16.489999999999998</v>
      </c>
    </row>
    <row r="75" spans="1:8" x14ac:dyDescent="0.25">
      <c r="A75" s="14" t="s">
        <v>38</v>
      </c>
      <c r="B75" s="14" t="s">
        <v>48</v>
      </c>
      <c r="C75" s="15">
        <v>28.67</v>
      </c>
      <c r="D75" s="14">
        <v>1</v>
      </c>
      <c r="E75" s="30">
        <f>ROUND(C75*D75,2)</f>
        <v>28.67</v>
      </c>
      <c r="F75" s="16">
        <v>0</v>
      </c>
      <c r="G75" s="30">
        <f>ROUND(E75*F75,2)</f>
        <v>0</v>
      </c>
      <c r="H75" s="30">
        <f t="shared" si="4"/>
        <v>28.67</v>
      </c>
    </row>
    <row r="76" spans="1:8" x14ac:dyDescent="0.25">
      <c r="A76" s="14" t="s">
        <v>91</v>
      </c>
      <c r="B76" s="14" t="s">
        <v>48</v>
      </c>
      <c r="C76" s="15">
        <v>124.12</v>
      </c>
      <c r="D76" s="14">
        <v>1</v>
      </c>
      <c r="E76" s="30">
        <f>ROUND(C76*D76,2)</f>
        <v>124.12</v>
      </c>
      <c r="F76" s="16">
        <v>0</v>
      </c>
      <c r="G76" s="30">
        <f>ROUND(E76*F76,2)</f>
        <v>0</v>
      </c>
      <c r="H76" s="30">
        <f t="shared" si="4"/>
        <v>124.12</v>
      </c>
    </row>
    <row r="77" spans="1:8" x14ac:dyDescent="0.25">
      <c r="A77" s="9" t="s">
        <v>159</v>
      </c>
      <c r="B77" s="9" t="s">
        <v>48</v>
      </c>
      <c r="C77" s="10">
        <v>87.96</v>
      </c>
      <c r="D77" s="9">
        <v>1</v>
      </c>
      <c r="E77" s="28">
        <f>ROUND(C77*D77,2)</f>
        <v>87.96</v>
      </c>
      <c r="F77" s="11">
        <v>0</v>
      </c>
      <c r="G77" s="28">
        <f>ROUND(E77*F77,2)</f>
        <v>0</v>
      </c>
      <c r="H77" s="28">
        <f t="shared" si="4"/>
        <v>87.96</v>
      </c>
    </row>
    <row r="78" spans="1:8" x14ac:dyDescent="0.25">
      <c r="A78" s="7" t="s">
        <v>53</v>
      </c>
      <c r="C78" s="30"/>
      <c r="E78" s="30">
        <f>SUM(E74:E77)</f>
        <v>257.24</v>
      </c>
      <c r="G78" s="12">
        <f>SUM(G74:G77)</f>
        <v>0</v>
      </c>
      <c r="H78" s="12">
        <f t="shared" si="4"/>
        <v>257.24</v>
      </c>
    </row>
    <row r="79" spans="1:8" x14ac:dyDescent="0.25">
      <c r="A79" s="7" t="s">
        <v>54</v>
      </c>
      <c r="C79" s="30"/>
      <c r="E79" s="30">
        <f>+E70+E78</f>
        <v>1187.04</v>
      </c>
      <c r="G79" s="12">
        <f>+G70+G78</f>
        <v>0</v>
      </c>
      <c r="H79" s="12">
        <f t="shared" si="4"/>
        <v>1187.04</v>
      </c>
    </row>
    <row r="80" spans="1:8" x14ac:dyDescent="0.25">
      <c r="A80" s="7" t="s">
        <v>55</v>
      </c>
      <c r="C80" s="30"/>
      <c r="E80" s="30">
        <f>+E9-E79</f>
        <v>-120.83999999999992</v>
      </c>
      <c r="G80" s="12">
        <f>+G9-G79</f>
        <v>0</v>
      </c>
      <c r="H80" s="12">
        <f t="shared" si="4"/>
        <v>-120.84</v>
      </c>
    </row>
    <row r="81" spans="1:5" x14ac:dyDescent="0.25">
      <c r="A81" t="s">
        <v>120</v>
      </c>
      <c r="C81" s="30"/>
      <c r="E81" s="30"/>
    </row>
    <row r="82" spans="1:5" x14ac:dyDescent="0.25">
      <c r="A82" t="s">
        <v>427</v>
      </c>
      <c r="C82" s="30"/>
      <c r="E82" s="30"/>
    </row>
    <row r="83" spans="1:5" x14ac:dyDescent="0.25">
      <c r="C83" s="30"/>
      <c r="E83" s="30"/>
    </row>
    <row r="84" spans="1:5" x14ac:dyDescent="0.25">
      <c r="A84" s="7" t="s">
        <v>121</v>
      </c>
      <c r="C84" s="30"/>
      <c r="E84" s="30"/>
    </row>
    <row r="85" spans="1:5" x14ac:dyDescent="0.25">
      <c r="A85" s="7" t="s">
        <v>122</v>
      </c>
      <c r="C85" s="30"/>
      <c r="E85" s="30"/>
    </row>
    <row r="99" spans="1:19" x14ac:dyDescent="0.25">
      <c r="A99" s="7" t="s">
        <v>50</v>
      </c>
      <c r="E99" s="34">
        <f>VLOOKUP(A99,$A$1:$H$98,5,FALSE)</f>
        <v>929.79999999999984</v>
      </c>
    </row>
    <row r="100" spans="1:19" x14ac:dyDescent="0.25">
      <c r="A100" s="7" t="s">
        <v>295</v>
      </c>
      <c r="E100" s="34">
        <f>VLOOKUP(A100,$A$1:$H$98,5,FALSE)</f>
        <v>257.24</v>
      </c>
    </row>
    <row r="101" spans="1:19" x14ac:dyDescent="0.25">
      <c r="A101" s="7" t="s">
        <v>296</v>
      </c>
      <c r="E101" s="34">
        <f t="shared" ref="E101:E102" si="5">VLOOKUP(A101,$A$1:$H$98,5,FALSE)</f>
        <v>1187.04</v>
      </c>
    </row>
    <row r="102" spans="1:19" x14ac:dyDescent="0.25">
      <c r="A102" s="7" t="s">
        <v>55</v>
      </c>
      <c r="E102" s="34">
        <f t="shared" si="5"/>
        <v>-120.83999999999992</v>
      </c>
    </row>
    <row r="103" spans="1:19" x14ac:dyDescent="0.25">
      <c r="A103" s="39" t="s">
        <v>257</v>
      </c>
    </row>
    <row r="104" spans="1:19" x14ac:dyDescent="0.25">
      <c r="A104" s="39" t="s">
        <v>257</v>
      </c>
      <c r="K104" s="39" t="s">
        <v>258</v>
      </c>
    </row>
    <row r="105" spans="1:19" x14ac:dyDescent="0.25">
      <c r="A105" s="34">
        <f>E102</f>
        <v>-120.83999999999992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-120.83999999999992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9" x14ac:dyDescent="0.25">
      <c r="A106">
        <f>A107-Calculator!$B$15</f>
        <v>205</v>
      </c>
      <c r="B106" s="12">
        <f t="dataTable" ref="B106:I112" dt2D="1" dtr="1" r1="D8" r2="D7" ca="1"/>
        <v>-927.53999999999974</v>
      </c>
      <c r="C106" s="12">
        <v>-926.98999999999967</v>
      </c>
      <c r="D106" s="12">
        <v>-926.43999999999971</v>
      </c>
      <c r="E106" s="12">
        <v>-925.88999999999965</v>
      </c>
      <c r="F106" s="12">
        <v>-925.33999999999969</v>
      </c>
      <c r="G106" s="12">
        <v>-924.78999999999974</v>
      </c>
      <c r="H106" s="12">
        <v>-924.23999999999967</v>
      </c>
      <c r="I106" s="12">
        <v>-923.68999999999971</v>
      </c>
      <c r="K106">
        <f>K107-Calculator!$B$27</f>
        <v>45</v>
      </c>
      <c r="L106" s="12">
        <f t="dataTable" ref="L106:R112" dt2D="1" dtr="1" r1="D8" r2="D7"/>
        <v>-1028.3399999999997</v>
      </c>
      <c r="M106" s="12">
        <v>-1027.7899999999997</v>
      </c>
      <c r="N106" s="12">
        <v>-1027.2399999999998</v>
      </c>
      <c r="O106" s="12">
        <v>-1026.6899999999998</v>
      </c>
      <c r="P106" s="12">
        <v>-1026.1399999999999</v>
      </c>
      <c r="Q106" s="12">
        <v>-1025.5899999999997</v>
      </c>
      <c r="R106" s="12">
        <v>-1025.0399999999997</v>
      </c>
      <c r="S106" s="12"/>
    </row>
    <row r="107" spans="1:19" x14ac:dyDescent="0.25">
      <c r="A107">
        <f>A108-Calculator!$B$15</f>
        <v>210</v>
      </c>
      <c r="B107" s="12">
        <v>-924.38999999999987</v>
      </c>
      <c r="C107" s="12">
        <v>-923.83999999999992</v>
      </c>
      <c r="D107" s="12">
        <v>-923.28999999999985</v>
      </c>
      <c r="E107" s="12">
        <v>-922.7399999999999</v>
      </c>
      <c r="F107" s="12">
        <v>-922.18999999999983</v>
      </c>
      <c r="G107" s="12">
        <v>-921.63999999999987</v>
      </c>
      <c r="H107" s="12">
        <v>-921.08999999999992</v>
      </c>
      <c r="I107" s="12">
        <v>-920.53999999999985</v>
      </c>
      <c r="K107">
        <f>K108-Calculator!$B$27</f>
        <v>50</v>
      </c>
      <c r="L107" s="12">
        <v>-1025.19</v>
      </c>
      <c r="M107" s="12">
        <v>-1024.6399999999999</v>
      </c>
      <c r="N107" s="12">
        <v>-1024.0899999999999</v>
      </c>
      <c r="O107" s="12">
        <v>-1023.54</v>
      </c>
      <c r="P107" s="12">
        <v>-1022.99</v>
      </c>
      <c r="Q107" s="12">
        <v>-1022.4399999999999</v>
      </c>
      <c r="R107" s="12">
        <v>-1021.89</v>
      </c>
      <c r="S107" s="12"/>
    </row>
    <row r="108" spans="1:19" x14ac:dyDescent="0.25">
      <c r="A108">
        <f>A109-Calculator!$B$15</f>
        <v>215</v>
      </c>
      <c r="B108" s="12">
        <v>-921.23999999999978</v>
      </c>
      <c r="C108" s="12">
        <v>-920.68999999999983</v>
      </c>
      <c r="D108" s="12">
        <v>-920.13999999999987</v>
      </c>
      <c r="E108" s="12">
        <v>-919.5899999999998</v>
      </c>
      <c r="F108" s="12">
        <v>-919.03999999999985</v>
      </c>
      <c r="G108" s="12">
        <v>-918.48999999999978</v>
      </c>
      <c r="H108" s="12">
        <v>-917.93999999999983</v>
      </c>
      <c r="I108" s="12">
        <v>-917.38999999999987</v>
      </c>
      <c r="K108">
        <f>K109-Calculator!$B$27</f>
        <v>55</v>
      </c>
      <c r="L108" s="12">
        <v>-1022.0399999999997</v>
      </c>
      <c r="M108" s="12">
        <v>-1021.4899999999997</v>
      </c>
      <c r="N108" s="12">
        <v>-1020.9399999999997</v>
      </c>
      <c r="O108" s="12">
        <v>-1020.3899999999996</v>
      </c>
      <c r="P108" s="12">
        <v>-1019.8399999999997</v>
      </c>
      <c r="Q108" s="12">
        <v>-1019.2899999999997</v>
      </c>
      <c r="R108" s="12">
        <v>-1018.7399999999997</v>
      </c>
      <c r="S108" s="12"/>
    </row>
    <row r="109" spans="1:19" x14ac:dyDescent="0.25">
      <c r="A109">
        <f>Calculator!B10</f>
        <v>220</v>
      </c>
      <c r="B109" s="12">
        <v>-918.0899999999998</v>
      </c>
      <c r="C109" s="12">
        <v>-917.53999999999974</v>
      </c>
      <c r="D109" s="12">
        <v>-916.98999999999978</v>
      </c>
      <c r="E109" s="12">
        <v>-916.43999999999983</v>
      </c>
      <c r="F109" s="12">
        <v>-915.88999999999976</v>
      </c>
      <c r="G109" s="12">
        <v>-915.3399999999998</v>
      </c>
      <c r="H109" s="12">
        <v>-914.78999999999974</v>
      </c>
      <c r="I109" s="12">
        <v>-914.23999999999978</v>
      </c>
      <c r="K109">
        <f>Calculator!B22</f>
        <v>60</v>
      </c>
      <c r="L109" s="12">
        <v>-1018.8899999999999</v>
      </c>
      <c r="M109" s="12">
        <v>-1018.3399999999999</v>
      </c>
      <c r="N109" s="12">
        <v>-1017.7899999999998</v>
      </c>
      <c r="O109" s="12">
        <v>-1017.2399999999999</v>
      </c>
      <c r="P109" s="12">
        <v>-1016.6899999999998</v>
      </c>
      <c r="Q109" s="12">
        <v>-1016.1399999999999</v>
      </c>
      <c r="R109" s="12">
        <v>-1015.5899999999999</v>
      </c>
      <c r="S109" s="12"/>
    </row>
    <row r="110" spans="1:19" x14ac:dyDescent="0.25">
      <c r="A110">
        <f>A109+Calculator!$B$15</f>
        <v>225</v>
      </c>
      <c r="B110" s="12">
        <v>-914.93999999999994</v>
      </c>
      <c r="C110" s="12">
        <v>-914.39</v>
      </c>
      <c r="D110" s="12">
        <v>-913.83999999999992</v>
      </c>
      <c r="E110" s="12">
        <v>-913.29</v>
      </c>
      <c r="F110" s="12">
        <v>-912.74</v>
      </c>
      <c r="G110" s="12">
        <v>-912.18999999999994</v>
      </c>
      <c r="H110" s="12">
        <v>-911.64</v>
      </c>
      <c r="I110" s="12">
        <v>-911.08999999999992</v>
      </c>
      <c r="K110">
        <f>K109+Calculator!$B$27</f>
        <v>65</v>
      </c>
      <c r="L110" s="12">
        <v>-1015.74</v>
      </c>
      <c r="M110" s="12">
        <v>-1015.19</v>
      </c>
      <c r="N110" s="12">
        <v>-1014.6400000000001</v>
      </c>
      <c r="O110" s="12">
        <v>-1014.09</v>
      </c>
      <c r="P110" s="12">
        <v>-1013.5400000000001</v>
      </c>
      <c r="Q110" s="12">
        <v>-1012.99</v>
      </c>
      <c r="R110" s="12">
        <v>-1012.44</v>
      </c>
      <c r="S110" s="12"/>
    </row>
    <row r="111" spans="1:19" x14ac:dyDescent="0.25">
      <c r="A111">
        <f>A110+Calculator!$B$15</f>
        <v>230</v>
      </c>
      <c r="B111" s="12">
        <v>-911.78999999999974</v>
      </c>
      <c r="C111" s="12">
        <v>-911.23999999999967</v>
      </c>
      <c r="D111" s="12">
        <v>-910.68999999999971</v>
      </c>
      <c r="E111" s="12">
        <v>-910.13999999999965</v>
      </c>
      <c r="F111" s="12">
        <v>-909.58999999999969</v>
      </c>
      <c r="G111" s="12">
        <v>-909.03999999999974</v>
      </c>
      <c r="H111" s="12">
        <v>-908.48999999999967</v>
      </c>
      <c r="I111" s="12">
        <v>-907.93999999999971</v>
      </c>
      <c r="K111">
        <f>K110+Calculator!$B$27</f>
        <v>70</v>
      </c>
      <c r="L111" s="12">
        <v>-1012.5899999999998</v>
      </c>
      <c r="M111" s="12">
        <v>-1012.0399999999997</v>
      </c>
      <c r="N111" s="12">
        <v>-1011.4899999999998</v>
      </c>
      <c r="O111" s="12">
        <v>-1010.9399999999998</v>
      </c>
      <c r="P111" s="12">
        <v>-1010.3899999999998</v>
      </c>
      <c r="Q111" s="12">
        <v>-1009.8399999999998</v>
      </c>
      <c r="R111" s="12">
        <v>-1009.2899999999997</v>
      </c>
      <c r="S111" s="12"/>
    </row>
    <row r="112" spans="1:19" x14ac:dyDescent="0.25">
      <c r="A112">
        <f>A111+Calculator!$B$15</f>
        <v>235</v>
      </c>
      <c r="B112" s="12">
        <v>-908.63999999999987</v>
      </c>
      <c r="C112" s="12">
        <v>-908.08999999999992</v>
      </c>
      <c r="D112" s="12">
        <v>-907.53999999999985</v>
      </c>
      <c r="E112" s="12">
        <v>-906.9899999999999</v>
      </c>
      <c r="F112" s="12">
        <v>-906.43999999999983</v>
      </c>
      <c r="G112" s="12">
        <v>-905.88999999999987</v>
      </c>
      <c r="H112" s="12">
        <v>-905.33999999999992</v>
      </c>
      <c r="I112" s="12">
        <v>-904.78999999999985</v>
      </c>
      <c r="K112">
        <f>K111+Calculator!$B$27</f>
        <v>75</v>
      </c>
      <c r="L112" s="12">
        <v>-1009.4399999999999</v>
      </c>
      <c r="M112" s="12">
        <v>-1008.89</v>
      </c>
      <c r="N112" s="12">
        <v>-1008.3399999999999</v>
      </c>
      <c r="O112" s="12">
        <v>-1007.79</v>
      </c>
      <c r="P112" s="12">
        <v>-1007.24</v>
      </c>
      <c r="Q112" s="12">
        <v>-1006.6899999999999</v>
      </c>
      <c r="R112" s="12">
        <v>-1006.14</v>
      </c>
      <c r="S112" s="12"/>
    </row>
    <row r="114" spans="1:14" x14ac:dyDescent="0.25">
      <c r="A114" s="39" t="s">
        <v>257</v>
      </c>
      <c r="K114" s="39" t="s">
        <v>258</v>
      </c>
    </row>
    <row r="115" spans="1:14" x14ac:dyDescent="0.25">
      <c r="A115" t="s">
        <v>315</v>
      </c>
      <c r="B115" t="s">
        <v>316</v>
      </c>
      <c r="C115" t="s">
        <v>317</v>
      </c>
      <c r="K115" t="s">
        <v>315</v>
      </c>
      <c r="L115" t="s">
        <v>316</v>
      </c>
      <c r="M115" t="s">
        <v>317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-927.53999999999974</v>
      </c>
      <c r="K116">
        <f>$K$106</f>
        <v>45</v>
      </c>
      <c r="L116">
        <f>$L$105</f>
        <v>-15</v>
      </c>
      <c r="M116">
        <f>K116+L116</f>
        <v>30</v>
      </c>
      <c r="N116" s="12">
        <f>L106</f>
        <v>-1028.3399999999997</v>
      </c>
    </row>
    <row r="117" spans="1:14" x14ac:dyDescent="0.25">
      <c r="A117">
        <f t="shared" ref="A117" si="6">$A$107</f>
        <v>210</v>
      </c>
      <c r="B117">
        <f>$C$105</f>
        <v>-10</v>
      </c>
      <c r="C117">
        <f t="shared" ref="C117:C122" si="7">A117+B117</f>
        <v>200</v>
      </c>
      <c r="D117" s="12">
        <f>C107</f>
        <v>-923.83999999999992</v>
      </c>
      <c r="K117">
        <f t="shared" ref="K117" si="8">$K$107</f>
        <v>50</v>
      </c>
      <c r="L117">
        <f t="shared" ref="L117" si="9">$M$105</f>
        <v>-10</v>
      </c>
      <c r="M117">
        <f t="shared" ref="M117:M122" si="10">K117+L117</f>
        <v>40</v>
      </c>
      <c r="N117" s="12">
        <f>M107</f>
        <v>-1024.6399999999999</v>
      </c>
    </row>
    <row r="118" spans="1:14" x14ac:dyDescent="0.25">
      <c r="A118">
        <f t="shared" ref="A118" si="11">$A$108</f>
        <v>215</v>
      </c>
      <c r="B118">
        <f>$D$105</f>
        <v>-5</v>
      </c>
      <c r="C118">
        <f t="shared" si="7"/>
        <v>210</v>
      </c>
      <c r="D118" s="12">
        <f>D108</f>
        <v>-920.13999999999987</v>
      </c>
      <c r="K118">
        <f t="shared" ref="K118" si="12">$K$108</f>
        <v>55</v>
      </c>
      <c r="L118">
        <f t="shared" ref="L118" si="13">$N$105</f>
        <v>-5</v>
      </c>
      <c r="M118">
        <f t="shared" si="10"/>
        <v>50</v>
      </c>
      <c r="N118" s="12">
        <f>N108</f>
        <v>-1020.9399999999997</v>
      </c>
    </row>
    <row r="119" spans="1:14" x14ac:dyDescent="0.25">
      <c r="A119">
        <f t="shared" ref="A119" si="14">$A$109</f>
        <v>220</v>
      </c>
      <c r="B119">
        <f>$E$105</f>
        <v>0</v>
      </c>
      <c r="C119">
        <f t="shared" si="7"/>
        <v>220</v>
      </c>
      <c r="D119" s="12">
        <f>E109</f>
        <v>-916.43999999999983</v>
      </c>
      <c r="K119">
        <f t="shared" ref="K119" si="15">$K$109</f>
        <v>60</v>
      </c>
      <c r="L119">
        <f t="shared" ref="L119" si="16">$O$105</f>
        <v>0</v>
      </c>
      <c r="M119">
        <f t="shared" si="10"/>
        <v>60</v>
      </c>
      <c r="N119" s="12">
        <f>O109</f>
        <v>-1017.2399999999999</v>
      </c>
    </row>
    <row r="120" spans="1:14" x14ac:dyDescent="0.25">
      <c r="A120">
        <f t="shared" ref="A120" si="17">$A$110</f>
        <v>225</v>
      </c>
      <c r="B120">
        <f>$F$105</f>
        <v>5</v>
      </c>
      <c r="C120">
        <f t="shared" si="7"/>
        <v>230</v>
      </c>
      <c r="D120" s="12">
        <f>F110</f>
        <v>-912.74</v>
      </c>
      <c r="K120">
        <f t="shared" ref="K120" si="18">$K$110</f>
        <v>65</v>
      </c>
      <c r="L120">
        <f t="shared" ref="L120" si="19">$P$105</f>
        <v>5</v>
      </c>
      <c r="M120">
        <f t="shared" si="10"/>
        <v>70</v>
      </c>
      <c r="N120" s="12">
        <f>P110</f>
        <v>-1013.5400000000001</v>
      </c>
    </row>
    <row r="121" spans="1:14" x14ac:dyDescent="0.25">
      <c r="A121">
        <f t="shared" ref="A121" si="20">$A$111</f>
        <v>230</v>
      </c>
      <c r="B121">
        <f>$G$105</f>
        <v>10</v>
      </c>
      <c r="C121">
        <f t="shared" si="7"/>
        <v>240</v>
      </c>
      <c r="D121" s="12">
        <f>G111</f>
        <v>-909.03999999999974</v>
      </c>
      <c r="K121">
        <f t="shared" ref="K121" si="21">$K$111</f>
        <v>70</v>
      </c>
      <c r="L121">
        <f t="shared" ref="L121" si="22">$Q$105</f>
        <v>10</v>
      </c>
      <c r="M121">
        <f t="shared" si="10"/>
        <v>80</v>
      </c>
      <c r="N121" s="12">
        <f>Q111</f>
        <v>-1009.8399999999998</v>
      </c>
    </row>
    <row r="122" spans="1:14" x14ac:dyDescent="0.25">
      <c r="A122">
        <f t="shared" ref="A122" si="23">$A$112</f>
        <v>235</v>
      </c>
      <c r="B122">
        <f>$H$105</f>
        <v>15</v>
      </c>
      <c r="C122">
        <f t="shared" si="7"/>
        <v>250</v>
      </c>
      <c r="D122" s="12">
        <f>H112</f>
        <v>-905.33999999999992</v>
      </c>
      <c r="K122">
        <f t="shared" ref="K122" si="24">$K$112</f>
        <v>75</v>
      </c>
      <c r="L122">
        <f t="shared" ref="L122" si="25">$R$105</f>
        <v>15</v>
      </c>
      <c r="M122">
        <f t="shared" si="10"/>
        <v>90</v>
      </c>
      <c r="N122" s="12">
        <f>R112</f>
        <v>-1006.14</v>
      </c>
    </row>
    <row r="123" spans="1:14" x14ac:dyDescent="0.25">
      <c r="D123" s="12"/>
      <c r="N123" s="12"/>
    </row>
    <row r="124" spans="1:14" x14ac:dyDescent="0.25">
      <c r="D124" s="12"/>
      <c r="N124" s="12"/>
    </row>
    <row r="125" spans="1:14" x14ac:dyDescent="0.25">
      <c r="D125" s="12"/>
      <c r="N125" s="12"/>
    </row>
    <row r="126" spans="1:14" x14ac:dyDescent="0.25">
      <c r="D126" s="12"/>
      <c r="N126" s="12"/>
    </row>
    <row r="127" spans="1:14" x14ac:dyDescent="0.25">
      <c r="N127" s="12"/>
    </row>
    <row r="128" spans="1:14" x14ac:dyDescent="0.25">
      <c r="D128" s="12"/>
    </row>
    <row r="129" spans="4:14" x14ac:dyDescent="0.25">
      <c r="D129" s="12"/>
      <c r="N129" s="12"/>
    </row>
    <row r="130" spans="4:14" x14ac:dyDescent="0.25">
      <c r="D130" s="12"/>
      <c r="N130" s="12"/>
    </row>
    <row r="131" spans="4:14" x14ac:dyDescent="0.25">
      <c r="D131" s="12"/>
      <c r="N131" s="12"/>
    </row>
    <row r="132" spans="4:14" x14ac:dyDescent="0.25">
      <c r="D132" s="12"/>
    </row>
    <row r="133" spans="4:14" x14ac:dyDescent="0.25">
      <c r="D133" s="12"/>
      <c r="N133" s="12"/>
    </row>
    <row r="134" spans="4:14" x14ac:dyDescent="0.25">
      <c r="D134" s="12"/>
      <c r="N134" s="12"/>
    </row>
    <row r="135" spans="4:14" x14ac:dyDescent="0.25">
      <c r="N135" s="12"/>
    </row>
    <row r="136" spans="4:14" x14ac:dyDescent="0.25">
      <c r="D136" s="12"/>
      <c r="N136" s="12"/>
    </row>
    <row r="137" spans="4:14" x14ac:dyDescent="0.25">
      <c r="D137" s="12"/>
      <c r="N137" s="12"/>
    </row>
    <row r="138" spans="4:14" x14ac:dyDescent="0.25">
      <c r="D138" s="12"/>
      <c r="N138" s="12"/>
    </row>
    <row r="139" spans="4:14" x14ac:dyDescent="0.25">
      <c r="D139" s="12"/>
      <c r="N139" s="12"/>
    </row>
    <row r="140" spans="4:14" x14ac:dyDescent="0.25">
      <c r="D140" s="12"/>
    </row>
    <row r="141" spans="4:14" x14ac:dyDescent="0.25">
      <c r="D141" s="12"/>
      <c r="N141" s="12"/>
    </row>
    <row r="142" spans="4:14" x14ac:dyDescent="0.25">
      <c r="D142" s="12"/>
      <c r="N142" s="12"/>
    </row>
    <row r="143" spans="4:14" x14ac:dyDescent="0.25">
      <c r="N143" s="12"/>
    </row>
    <row r="144" spans="4:14" x14ac:dyDescent="0.25">
      <c r="N144" s="12"/>
    </row>
    <row r="145" spans="14:14" x14ac:dyDescent="0.25">
      <c r="N145" s="12"/>
    </row>
    <row r="146" spans="14:14" x14ac:dyDescent="0.25">
      <c r="N146" s="12"/>
    </row>
    <row r="147" spans="14:14" x14ac:dyDescent="0.25">
      <c r="N147" s="12"/>
    </row>
    <row r="157" spans="14:14" x14ac:dyDescent="0.25">
      <c r="N157" s="12"/>
    </row>
    <row r="158" spans="14:14" x14ac:dyDescent="0.25">
      <c r="N158" s="12"/>
    </row>
    <row r="159" spans="14:14" x14ac:dyDescent="0.25">
      <c r="N159" s="12"/>
    </row>
    <row r="160" spans="14:14" x14ac:dyDescent="0.25">
      <c r="N160" s="12"/>
    </row>
    <row r="161" spans="14:14" x14ac:dyDescent="0.25">
      <c r="N161" s="12"/>
    </row>
    <row r="162" spans="14:14" x14ac:dyDescent="0.25">
      <c r="N162" s="12"/>
    </row>
    <row r="163" spans="14:14" x14ac:dyDescent="0.25">
      <c r="N163" s="12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6541E-158D-4FCB-9DB7-7848D7D7E1A1}">
  <dimension ref="A1:R122"/>
  <sheetViews>
    <sheetView topLeftCell="A4" workbookViewId="0">
      <selection activeCell="D21" sqref="D21"/>
    </sheetView>
  </sheetViews>
  <sheetFormatPr defaultRowHeight="15" x14ac:dyDescent="0.25"/>
  <cols>
    <col min="2" max="2" width="10.42578125" customWidth="1"/>
    <col min="3" max="3" width="10.7109375" customWidth="1"/>
    <col min="4" max="4" width="12.28515625" customWidth="1"/>
    <col min="5" max="5" width="14.5703125" bestFit="1" customWidth="1"/>
    <col min="6" max="6" width="9.28515625" bestFit="1" customWidth="1"/>
    <col min="7" max="7" width="10.28515625" customWidth="1"/>
    <col min="8" max="8" width="10.5703125" bestFit="1" customWidth="1"/>
    <col min="12" max="12" width="14.85546875" bestFit="1" customWidth="1"/>
    <col min="13" max="13" width="10.85546875" customWidth="1"/>
    <col min="14" max="14" width="12" customWidth="1"/>
    <col min="15" max="15" width="10.28515625" customWidth="1"/>
    <col min="16" max="16" width="11.5703125" customWidth="1"/>
    <col min="17" max="17" width="10.42578125" customWidth="1"/>
    <col min="18" max="18" width="11.7109375" customWidth="1"/>
  </cols>
  <sheetData>
    <row r="1" spans="1:8" x14ac:dyDescent="0.25">
      <c r="A1" s="59" t="s">
        <v>225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156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446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f>IF(Calculator!B7="Cotton",Calculator!B13,IF(Calculator!B19="Cotton",Calculator!B25,0.74))</f>
        <v>0.74</v>
      </c>
      <c r="D7" s="17">
        <f>IF(Calculator!B7="Cotton",Calculator!B10,IF(Calculator!B19="Cotton",Calculator!B22,1200))</f>
        <v>1200</v>
      </c>
      <c r="E7" s="30">
        <f>ROUND(C7*D7,2)</f>
        <v>888</v>
      </c>
      <c r="F7" s="16">
        <v>0</v>
      </c>
      <c r="G7" s="30">
        <f>ROUND(E7*F7,2)</f>
        <v>0</v>
      </c>
      <c r="H7" s="30">
        <f>ROUND(E7-G7,2)</f>
        <v>888</v>
      </c>
    </row>
    <row r="8" spans="1:8" x14ac:dyDescent="0.25">
      <c r="A8" s="9" t="s">
        <v>65</v>
      </c>
      <c r="B8" s="9" t="s">
        <v>29</v>
      </c>
      <c r="C8" s="49">
        <f>IF(Calculator!B7="Cotton",Calculator!C13,IF(Calculator!B19="Cotton",Calculator!C25,0.11))</f>
        <v>0.11</v>
      </c>
      <c r="D8" s="50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1066.2</v>
      </c>
      <c r="G9" s="12">
        <f>SUM(G7:G8)</f>
        <v>0</v>
      </c>
      <c r="H9" s="12">
        <f>ROUND(E9-G9,2)</f>
        <v>1066.2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14</v>
      </c>
      <c r="C12" s="30"/>
      <c r="E12" s="30"/>
    </row>
    <row r="13" spans="1:8" x14ac:dyDescent="0.25">
      <c r="A13" s="14" t="s">
        <v>15</v>
      </c>
      <c r="B13" s="14" t="s">
        <v>16</v>
      </c>
      <c r="C13" s="15">
        <v>7.6</v>
      </c>
      <c r="D13" s="14">
        <v>2.5</v>
      </c>
      <c r="E13" s="30">
        <f>ROUND(C13*D13,2)</f>
        <v>19</v>
      </c>
      <c r="F13" s="16">
        <v>0</v>
      </c>
      <c r="G13" s="30">
        <f>ROUND(E13*F13,2)</f>
        <v>0</v>
      </c>
      <c r="H13" s="30">
        <f>ROUND(E13-G13,2)</f>
        <v>19</v>
      </c>
    </row>
    <row r="14" spans="1:8" x14ac:dyDescent="0.25">
      <c r="A14" s="14" t="s">
        <v>57</v>
      </c>
      <c r="B14" s="14" t="s">
        <v>16</v>
      </c>
      <c r="C14" s="15">
        <v>6.4</v>
      </c>
      <c r="D14" s="14">
        <v>5.25</v>
      </c>
      <c r="E14" s="30">
        <f>ROUND(C14*D14,2)</f>
        <v>33.6</v>
      </c>
      <c r="F14" s="16">
        <v>0</v>
      </c>
      <c r="G14" s="30">
        <f>ROUND(E14*F14,2)</f>
        <v>0</v>
      </c>
      <c r="H14" s="30">
        <f>ROUND(E14-G14,2)</f>
        <v>33.6</v>
      </c>
    </row>
    <row r="15" spans="1:8" x14ac:dyDescent="0.25">
      <c r="A15" s="13" t="s">
        <v>17</v>
      </c>
      <c r="C15" s="30"/>
      <c r="E15" s="30"/>
    </row>
    <row r="16" spans="1:8" x14ac:dyDescent="0.25">
      <c r="A16" s="14" t="s">
        <v>66</v>
      </c>
      <c r="B16" s="14" t="s">
        <v>18</v>
      </c>
      <c r="C16" s="15">
        <v>1.52</v>
      </c>
      <c r="D16" s="14">
        <v>2.2999999999999998</v>
      </c>
      <c r="E16" s="30">
        <f>ROUND(C16*D16,2)</f>
        <v>3.5</v>
      </c>
      <c r="F16" s="16">
        <v>0</v>
      </c>
      <c r="G16" s="30">
        <f>ROUND(E16*F16,2)</f>
        <v>0</v>
      </c>
      <c r="H16" s="30">
        <f>ROUND(E16-G16,2)</f>
        <v>3.5</v>
      </c>
    </row>
    <row r="17" spans="1:8" x14ac:dyDescent="0.25">
      <c r="A17" s="14" t="s">
        <v>67</v>
      </c>
      <c r="B17" s="14" t="s">
        <v>26</v>
      </c>
      <c r="C17" s="15">
        <v>3.56</v>
      </c>
      <c r="D17" s="14">
        <v>2.3125</v>
      </c>
      <c r="E17" s="30">
        <f>ROUND(C17*D17,2)</f>
        <v>8.23</v>
      </c>
      <c r="F17" s="16">
        <v>0</v>
      </c>
      <c r="G17" s="30">
        <f>ROUND(E17*F17,2)</f>
        <v>0</v>
      </c>
      <c r="H17" s="30">
        <f>ROUND(E17-G17,2)</f>
        <v>8.23</v>
      </c>
    </row>
    <row r="18" spans="1:8" x14ac:dyDescent="0.25">
      <c r="A18" s="14" t="s">
        <v>68</v>
      </c>
      <c r="B18" s="14" t="s">
        <v>26</v>
      </c>
      <c r="C18" s="15">
        <v>12.5</v>
      </c>
      <c r="D18" s="14">
        <v>0.5</v>
      </c>
      <c r="E18" s="30">
        <f>ROUND(C18*D18,2)</f>
        <v>6.25</v>
      </c>
      <c r="F18" s="16">
        <v>0</v>
      </c>
      <c r="G18" s="30">
        <f>ROUND(E18*F18,2)</f>
        <v>0</v>
      </c>
      <c r="H18" s="30">
        <f>ROUND(E18-G18,2)</f>
        <v>6.25</v>
      </c>
    </row>
    <row r="19" spans="1:8" x14ac:dyDescent="0.25">
      <c r="A19" s="13" t="s">
        <v>69</v>
      </c>
      <c r="C19" s="30"/>
      <c r="E19" s="30"/>
    </row>
    <row r="20" spans="1:8" x14ac:dyDescent="0.25">
      <c r="A20" s="14" t="s">
        <v>70</v>
      </c>
      <c r="B20" s="14" t="s">
        <v>29</v>
      </c>
      <c r="C20" s="15">
        <v>0.11</v>
      </c>
      <c r="D20" s="14">
        <f>D7</f>
        <v>1200</v>
      </c>
      <c r="E20" s="30">
        <f>ROUND(C20*D20,2)</f>
        <v>132</v>
      </c>
      <c r="F20" s="16">
        <v>0</v>
      </c>
      <c r="G20" s="30">
        <f>ROUND(E20*F20,2)</f>
        <v>0</v>
      </c>
      <c r="H20" s="30">
        <f>ROUND(E20-G20,2)</f>
        <v>132</v>
      </c>
    </row>
    <row r="21" spans="1:8" x14ac:dyDescent="0.25">
      <c r="A21" s="13" t="s">
        <v>20</v>
      </c>
      <c r="C21" s="30"/>
      <c r="E21" s="30"/>
    </row>
    <row r="22" spans="1:8" x14ac:dyDescent="0.25">
      <c r="A22" s="14" t="s">
        <v>22</v>
      </c>
      <c r="B22" s="14" t="s">
        <v>21</v>
      </c>
      <c r="C22" s="15">
        <v>46.6</v>
      </c>
      <c r="D22" s="14">
        <v>1.5</v>
      </c>
      <c r="E22" s="30">
        <f>ROUND(C22*D22,2)</f>
        <v>69.900000000000006</v>
      </c>
      <c r="F22" s="16">
        <v>0</v>
      </c>
      <c r="G22" s="30">
        <f>ROUND(E22*F22,2)</f>
        <v>0</v>
      </c>
      <c r="H22" s="30">
        <f>ROUND(E22-G22,2)</f>
        <v>69.900000000000006</v>
      </c>
    </row>
    <row r="23" spans="1:8" x14ac:dyDescent="0.25">
      <c r="A23" s="14" t="s">
        <v>103</v>
      </c>
      <c r="B23" s="14" t="s">
        <v>19</v>
      </c>
      <c r="C23" s="15">
        <v>4.3</v>
      </c>
      <c r="D23" s="14">
        <v>34.358199999999997</v>
      </c>
      <c r="E23" s="30">
        <f>ROUND(C23*D23,2)</f>
        <v>147.74</v>
      </c>
      <c r="F23" s="16">
        <v>0</v>
      </c>
      <c r="G23" s="30">
        <f>ROUND(E23*F23,2)</f>
        <v>0</v>
      </c>
      <c r="H23" s="30">
        <f>ROUND(E23-G23,2)</f>
        <v>147.74</v>
      </c>
    </row>
    <row r="24" spans="1:8" x14ac:dyDescent="0.25">
      <c r="A24" s="13" t="s">
        <v>23</v>
      </c>
      <c r="C24" s="30"/>
      <c r="E24" s="30"/>
    </row>
    <row r="25" spans="1:8" x14ac:dyDescent="0.25">
      <c r="A25" s="14" t="s">
        <v>71</v>
      </c>
      <c r="B25" s="14" t="s">
        <v>48</v>
      </c>
      <c r="C25" s="15">
        <v>20</v>
      </c>
      <c r="D25" s="14">
        <v>1</v>
      </c>
      <c r="E25" s="30">
        <f>ROUND(C25*D25,2)</f>
        <v>20</v>
      </c>
      <c r="F25" s="16">
        <v>0</v>
      </c>
      <c r="G25" s="30">
        <f>ROUND(E25*F25,2)</f>
        <v>0</v>
      </c>
      <c r="H25" s="30">
        <f>ROUND(E25-G25,2)</f>
        <v>20</v>
      </c>
    </row>
    <row r="26" spans="1:8" x14ac:dyDescent="0.25">
      <c r="A26" s="13" t="s">
        <v>24</v>
      </c>
      <c r="C26" s="30"/>
      <c r="E26" s="30"/>
    </row>
    <row r="27" spans="1:8" x14ac:dyDescent="0.25">
      <c r="A27" s="14" t="s">
        <v>59</v>
      </c>
      <c r="B27" s="14" t="s">
        <v>26</v>
      </c>
      <c r="C27" s="15">
        <v>14.3</v>
      </c>
      <c r="D27" s="14">
        <v>0.5</v>
      </c>
      <c r="E27" s="30">
        <f t="shared" ref="E27:E33" si="0">ROUND(C27*D27,2)</f>
        <v>7.15</v>
      </c>
      <c r="F27" s="16">
        <v>0</v>
      </c>
      <c r="G27" s="30">
        <f t="shared" ref="G27:G33" si="1">ROUND(E27*F27,2)</f>
        <v>0</v>
      </c>
      <c r="H27" s="30">
        <f t="shared" ref="H27:H33" si="2">ROUND(E27-G27,2)</f>
        <v>7.15</v>
      </c>
    </row>
    <row r="28" spans="1:8" x14ac:dyDescent="0.25">
      <c r="A28" s="14" t="s">
        <v>25</v>
      </c>
      <c r="B28" s="14" t="s">
        <v>18</v>
      </c>
      <c r="C28" s="15">
        <v>0.34</v>
      </c>
      <c r="D28" s="14">
        <v>32</v>
      </c>
      <c r="E28" s="30">
        <f t="shared" si="0"/>
        <v>10.88</v>
      </c>
      <c r="F28" s="16">
        <v>0</v>
      </c>
      <c r="G28" s="30">
        <f t="shared" si="1"/>
        <v>0</v>
      </c>
      <c r="H28" s="30">
        <f t="shared" si="2"/>
        <v>10.88</v>
      </c>
    </row>
    <row r="29" spans="1:8" x14ac:dyDescent="0.25">
      <c r="A29" s="14" t="s">
        <v>104</v>
      </c>
      <c r="B29" s="14" t="s">
        <v>26</v>
      </c>
      <c r="C29" s="15">
        <v>13.86</v>
      </c>
      <c r="D29" s="14">
        <v>1</v>
      </c>
      <c r="E29" s="30">
        <f t="shared" si="0"/>
        <v>13.86</v>
      </c>
      <c r="F29" s="16">
        <v>0</v>
      </c>
      <c r="G29" s="30">
        <f t="shared" si="1"/>
        <v>0</v>
      </c>
      <c r="H29" s="30">
        <f t="shared" si="2"/>
        <v>13.86</v>
      </c>
    </row>
    <row r="30" spans="1:8" x14ac:dyDescent="0.25">
      <c r="A30" s="14" t="s">
        <v>105</v>
      </c>
      <c r="B30" s="14" t="s">
        <v>18</v>
      </c>
      <c r="C30" s="15">
        <v>0.37</v>
      </c>
      <c r="D30" s="14">
        <v>48</v>
      </c>
      <c r="E30" s="30">
        <f t="shared" si="0"/>
        <v>17.760000000000002</v>
      </c>
      <c r="F30" s="16">
        <v>0</v>
      </c>
      <c r="G30" s="30">
        <f t="shared" si="1"/>
        <v>0</v>
      </c>
      <c r="H30" s="30">
        <f t="shared" si="2"/>
        <v>17.760000000000002</v>
      </c>
    </row>
    <row r="31" spans="1:8" x14ac:dyDescent="0.25">
      <c r="A31" s="14" t="s">
        <v>106</v>
      </c>
      <c r="B31" s="14" t="s">
        <v>26</v>
      </c>
      <c r="C31" s="15">
        <v>6.37</v>
      </c>
      <c r="D31" s="14">
        <v>2</v>
      </c>
      <c r="E31" s="30">
        <f t="shared" si="0"/>
        <v>12.74</v>
      </c>
      <c r="F31" s="16">
        <v>0</v>
      </c>
      <c r="G31" s="30">
        <f t="shared" si="1"/>
        <v>0</v>
      </c>
      <c r="H31" s="30">
        <f t="shared" si="2"/>
        <v>12.74</v>
      </c>
    </row>
    <row r="32" spans="1:8" x14ac:dyDescent="0.25">
      <c r="A32" s="14" t="s">
        <v>400</v>
      </c>
      <c r="B32" s="14" t="s">
        <v>26</v>
      </c>
      <c r="C32" s="15">
        <v>8.6</v>
      </c>
      <c r="D32" s="14">
        <v>7</v>
      </c>
      <c r="E32" s="30">
        <f t="shared" si="0"/>
        <v>60.2</v>
      </c>
      <c r="F32" s="16">
        <v>0</v>
      </c>
      <c r="G32" s="30">
        <f t="shared" si="1"/>
        <v>0</v>
      </c>
      <c r="H32" s="30">
        <f t="shared" si="2"/>
        <v>60.2</v>
      </c>
    </row>
    <row r="33" spans="1:8" x14ac:dyDescent="0.25">
      <c r="A33" s="14" t="s">
        <v>74</v>
      </c>
      <c r="B33" s="14" t="s">
        <v>26</v>
      </c>
      <c r="C33" s="15">
        <v>11.45</v>
      </c>
      <c r="D33" s="14">
        <v>2</v>
      </c>
      <c r="E33" s="30">
        <f t="shared" si="0"/>
        <v>22.9</v>
      </c>
      <c r="F33" s="16">
        <v>0</v>
      </c>
      <c r="G33" s="30">
        <f t="shared" si="1"/>
        <v>0</v>
      </c>
      <c r="H33" s="30">
        <f t="shared" si="2"/>
        <v>22.9</v>
      </c>
    </row>
    <row r="34" spans="1:8" x14ac:dyDescent="0.25">
      <c r="A34" s="13" t="s">
        <v>27</v>
      </c>
      <c r="C34" s="30"/>
      <c r="E34" s="30"/>
    </row>
    <row r="35" spans="1:8" x14ac:dyDescent="0.25">
      <c r="A35" s="14" t="s">
        <v>78</v>
      </c>
      <c r="B35" s="14" t="s">
        <v>29</v>
      </c>
      <c r="C35" s="15">
        <v>9.3000000000000007</v>
      </c>
      <c r="D35" s="14">
        <v>2</v>
      </c>
      <c r="E35" s="30">
        <f t="shared" ref="E35:E43" si="3">ROUND(C35*D35,2)</f>
        <v>18.600000000000001</v>
      </c>
      <c r="F35" s="16">
        <v>0</v>
      </c>
      <c r="G35" s="30">
        <f t="shared" ref="G35:G43" si="4">ROUND(E35*F35,2)</f>
        <v>0</v>
      </c>
      <c r="H35" s="30">
        <f t="shared" ref="H35:H43" si="5">ROUND(E35-G35,2)</f>
        <v>18.600000000000001</v>
      </c>
    </row>
    <row r="36" spans="1:8" x14ac:dyDescent="0.25">
      <c r="A36" s="14" t="s">
        <v>107</v>
      </c>
      <c r="B36" s="14" t="s">
        <v>18</v>
      </c>
      <c r="C36" s="15">
        <v>1.43</v>
      </c>
      <c r="D36" s="14">
        <v>5.2</v>
      </c>
      <c r="E36" s="30">
        <f t="shared" si="3"/>
        <v>7.44</v>
      </c>
      <c r="F36" s="16">
        <v>0</v>
      </c>
      <c r="G36" s="30">
        <f t="shared" si="4"/>
        <v>0</v>
      </c>
      <c r="H36" s="30">
        <f t="shared" si="5"/>
        <v>7.44</v>
      </c>
    </row>
    <row r="37" spans="1:8" x14ac:dyDescent="0.25">
      <c r="A37" s="14" t="s">
        <v>79</v>
      </c>
      <c r="B37" s="14" t="s">
        <v>18</v>
      </c>
      <c r="C37" s="15">
        <v>5.95</v>
      </c>
      <c r="D37" s="14">
        <v>2</v>
      </c>
      <c r="E37" s="30">
        <f t="shared" si="3"/>
        <v>11.9</v>
      </c>
      <c r="F37" s="16">
        <v>0</v>
      </c>
      <c r="G37" s="30">
        <f t="shared" si="4"/>
        <v>0</v>
      </c>
      <c r="H37" s="30">
        <f t="shared" si="5"/>
        <v>11.9</v>
      </c>
    </row>
    <row r="38" spans="1:8" x14ac:dyDescent="0.25">
      <c r="A38" s="14" t="s">
        <v>108</v>
      </c>
      <c r="B38" s="14" t="s">
        <v>18</v>
      </c>
      <c r="C38" s="15">
        <v>2.23</v>
      </c>
      <c r="D38" s="14">
        <v>6</v>
      </c>
      <c r="E38" s="30">
        <f t="shared" si="3"/>
        <v>13.38</v>
      </c>
      <c r="F38" s="16">
        <v>0</v>
      </c>
      <c r="G38" s="30">
        <f t="shared" si="4"/>
        <v>0</v>
      </c>
      <c r="H38" s="30">
        <f t="shared" si="5"/>
        <v>13.38</v>
      </c>
    </row>
    <row r="39" spans="1:8" x14ac:dyDescent="0.25">
      <c r="A39" s="14" t="s">
        <v>109</v>
      </c>
      <c r="B39" s="14" t="s">
        <v>18</v>
      </c>
      <c r="C39" s="15">
        <v>1.06</v>
      </c>
      <c r="D39" s="14">
        <v>2</v>
      </c>
      <c r="E39" s="30">
        <f t="shared" si="3"/>
        <v>2.12</v>
      </c>
      <c r="F39" s="16">
        <v>0</v>
      </c>
      <c r="G39" s="30">
        <f t="shared" si="4"/>
        <v>0</v>
      </c>
      <c r="H39" s="30">
        <f t="shared" si="5"/>
        <v>2.12</v>
      </c>
    </row>
    <row r="40" spans="1:8" x14ac:dyDescent="0.25">
      <c r="A40" s="14" t="s">
        <v>110</v>
      </c>
      <c r="B40" s="14" t="s">
        <v>18</v>
      </c>
      <c r="C40" s="15">
        <v>1.1299999999999999</v>
      </c>
      <c r="D40" s="14">
        <v>12.8</v>
      </c>
      <c r="E40" s="30">
        <f t="shared" si="3"/>
        <v>14.46</v>
      </c>
      <c r="F40" s="16">
        <v>0</v>
      </c>
      <c r="G40" s="30">
        <f t="shared" si="4"/>
        <v>0</v>
      </c>
      <c r="H40" s="30">
        <f t="shared" si="5"/>
        <v>14.46</v>
      </c>
    </row>
    <row r="41" spans="1:8" x14ac:dyDescent="0.25">
      <c r="A41" s="14" t="s">
        <v>111</v>
      </c>
      <c r="B41" s="14" t="s">
        <v>18</v>
      </c>
      <c r="C41" s="15">
        <v>2.08</v>
      </c>
      <c r="D41" s="14">
        <v>1</v>
      </c>
      <c r="E41" s="30">
        <f t="shared" si="3"/>
        <v>2.08</v>
      </c>
      <c r="F41" s="16">
        <v>0</v>
      </c>
      <c r="G41" s="30">
        <f t="shared" si="4"/>
        <v>0</v>
      </c>
      <c r="H41" s="30">
        <f t="shared" si="5"/>
        <v>2.08</v>
      </c>
    </row>
    <row r="42" spans="1:8" x14ac:dyDescent="0.25">
      <c r="A42" s="14" t="s">
        <v>112</v>
      </c>
      <c r="B42" s="14" t="s">
        <v>48</v>
      </c>
      <c r="C42" s="15">
        <v>15</v>
      </c>
      <c r="D42" s="14">
        <v>1</v>
      </c>
      <c r="E42" s="30">
        <f t="shared" si="3"/>
        <v>15</v>
      </c>
      <c r="F42" s="16">
        <v>0</v>
      </c>
      <c r="G42" s="30">
        <f t="shared" si="4"/>
        <v>0</v>
      </c>
      <c r="H42" s="30">
        <f t="shared" si="5"/>
        <v>15</v>
      </c>
    </row>
    <row r="43" spans="1:8" x14ac:dyDescent="0.25">
      <c r="A43" s="14" t="s">
        <v>113</v>
      </c>
      <c r="B43" s="14" t="s">
        <v>18</v>
      </c>
      <c r="C43" s="15">
        <v>8.82</v>
      </c>
      <c r="D43" s="14">
        <v>1.5</v>
      </c>
      <c r="E43" s="30">
        <f t="shared" si="3"/>
        <v>13.23</v>
      </c>
      <c r="F43" s="16">
        <v>0</v>
      </c>
      <c r="G43" s="30">
        <f t="shared" si="4"/>
        <v>0</v>
      </c>
      <c r="H43" s="30">
        <f t="shared" si="5"/>
        <v>13.23</v>
      </c>
    </row>
    <row r="44" spans="1:8" x14ac:dyDescent="0.25">
      <c r="A44" s="13" t="s">
        <v>33</v>
      </c>
      <c r="C44" s="30"/>
      <c r="E44" s="30"/>
    </row>
    <row r="45" spans="1:8" x14ac:dyDescent="0.25">
      <c r="A45" s="14" t="s">
        <v>401</v>
      </c>
      <c r="B45" s="14" t="s">
        <v>60</v>
      </c>
      <c r="C45" s="15">
        <v>2.3199999999999998</v>
      </c>
      <c r="D45" s="14">
        <v>45</v>
      </c>
      <c r="E45" s="30">
        <f>ROUND(C45*D45,2)</f>
        <v>104.4</v>
      </c>
      <c r="F45" s="16">
        <v>0</v>
      </c>
      <c r="G45" s="30">
        <f>ROUND(E45*F45,2)</f>
        <v>0</v>
      </c>
      <c r="H45" s="30">
        <f>ROUND(E45-G45,2)</f>
        <v>104.4</v>
      </c>
    </row>
    <row r="46" spans="1:8" x14ac:dyDescent="0.25">
      <c r="A46" s="13" t="s">
        <v>85</v>
      </c>
      <c r="C46" s="30"/>
      <c r="E46" s="30"/>
    </row>
    <row r="47" spans="1:8" x14ac:dyDescent="0.25">
      <c r="A47" s="14" t="s">
        <v>86</v>
      </c>
      <c r="B47" s="14" t="s">
        <v>18</v>
      </c>
      <c r="C47" s="15">
        <v>0.22</v>
      </c>
      <c r="D47" s="14">
        <v>48</v>
      </c>
      <c r="E47" s="30">
        <f>ROUND(C47*D47,2)</f>
        <v>10.56</v>
      </c>
      <c r="F47" s="16">
        <v>0</v>
      </c>
      <c r="G47" s="30">
        <f>ROUND(E47*F47,2)</f>
        <v>0</v>
      </c>
      <c r="H47" s="30">
        <f>ROUND(E47-G47,2)</f>
        <v>10.56</v>
      </c>
    </row>
    <row r="48" spans="1:8" x14ac:dyDescent="0.25">
      <c r="A48" s="13" t="s">
        <v>114</v>
      </c>
      <c r="C48" s="30"/>
      <c r="E48" s="30"/>
    </row>
    <row r="49" spans="1:8" x14ac:dyDescent="0.25">
      <c r="A49" s="14" t="s">
        <v>115</v>
      </c>
      <c r="B49" s="14" t="s">
        <v>26</v>
      </c>
      <c r="C49" s="15">
        <v>3.3</v>
      </c>
      <c r="D49" s="14">
        <v>0.4</v>
      </c>
      <c r="E49" s="30">
        <f>ROUND(C49*D49,2)</f>
        <v>1.32</v>
      </c>
      <c r="F49" s="16">
        <v>0</v>
      </c>
      <c r="G49" s="30">
        <f>ROUND(E49*F49,2)</f>
        <v>0</v>
      </c>
      <c r="H49" s="30">
        <f>ROUND(E49-G49,2)</f>
        <v>1.32</v>
      </c>
    </row>
    <row r="50" spans="1:8" x14ac:dyDescent="0.25">
      <c r="A50" s="13" t="s">
        <v>61</v>
      </c>
      <c r="C50" s="30"/>
      <c r="E50" s="30"/>
    </row>
    <row r="51" spans="1:8" x14ac:dyDescent="0.25">
      <c r="A51" s="14" t="s">
        <v>62</v>
      </c>
      <c r="B51" s="14" t="s">
        <v>48</v>
      </c>
      <c r="C51" s="15">
        <v>7.5</v>
      </c>
      <c r="D51" s="14">
        <v>1</v>
      </c>
      <c r="E51" s="30">
        <f>ROUND(C51*D51,2)</f>
        <v>7.5</v>
      </c>
      <c r="F51" s="16">
        <v>0</v>
      </c>
      <c r="G51" s="30">
        <f>ROUND(E51*F51,2)</f>
        <v>0</v>
      </c>
      <c r="H51" s="30">
        <f>ROUND(E51-G51,2)</f>
        <v>7.5</v>
      </c>
    </row>
    <row r="52" spans="1:8" x14ac:dyDescent="0.25">
      <c r="A52" s="13" t="s">
        <v>87</v>
      </c>
      <c r="C52" s="30"/>
      <c r="E52" s="30"/>
    </row>
    <row r="53" spans="1:8" x14ac:dyDescent="0.25">
      <c r="A53" s="14" t="s">
        <v>88</v>
      </c>
      <c r="B53" s="14" t="s">
        <v>48</v>
      </c>
      <c r="C53" s="15">
        <v>1</v>
      </c>
      <c r="D53" s="14">
        <v>1</v>
      </c>
      <c r="E53" s="30">
        <f>ROUND(C53*D53,2)</f>
        <v>1</v>
      </c>
      <c r="F53" s="16">
        <v>0</v>
      </c>
      <c r="G53" s="30">
        <f>ROUND(E53*F53,2)</f>
        <v>0</v>
      </c>
      <c r="H53" s="30">
        <f>ROUND(E53-G53,2)</f>
        <v>1</v>
      </c>
    </row>
    <row r="54" spans="1:8" x14ac:dyDescent="0.25">
      <c r="A54" s="13" t="s">
        <v>34</v>
      </c>
      <c r="C54" s="30"/>
      <c r="E54" s="30"/>
    </row>
    <row r="55" spans="1:8" x14ac:dyDescent="0.25">
      <c r="A55" s="14" t="s">
        <v>35</v>
      </c>
      <c r="B55" s="14" t="s">
        <v>36</v>
      </c>
      <c r="C55" s="15">
        <v>58</v>
      </c>
      <c r="D55" s="14">
        <v>0.66600000000000004</v>
      </c>
      <c r="E55" s="30">
        <f>ROUND(C55*D55,2)</f>
        <v>38.630000000000003</v>
      </c>
      <c r="F55" s="16">
        <v>0</v>
      </c>
      <c r="G55" s="30">
        <f>ROUND(E55*F55,2)</f>
        <v>0</v>
      </c>
      <c r="H55" s="30">
        <f>ROUND(E55-G55,2)</f>
        <v>38.630000000000003</v>
      </c>
    </row>
    <row r="56" spans="1:8" x14ac:dyDescent="0.25">
      <c r="A56" s="13" t="s">
        <v>116</v>
      </c>
      <c r="C56" s="30"/>
      <c r="E56" s="30"/>
    </row>
    <row r="57" spans="1:8" x14ac:dyDescent="0.25">
      <c r="A57" s="14" t="s">
        <v>117</v>
      </c>
      <c r="B57" s="14" t="s">
        <v>48</v>
      </c>
      <c r="C57" s="15">
        <v>8</v>
      </c>
      <c r="D57" s="14">
        <v>1</v>
      </c>
      <c r="E57" s="30">
        <f>ROUND(C57*D57,2)</f>
        <v>8</v>
      </c>
      <c r="F57" s="16">
        <v>0</v>
      </c>
      <c r="G57" s="30">
        <f>ROUND(E57*F57,2)</f>
        <v>0</v>
      </c>
      <c r="H57" s="30">
        <f>ROUND(E57-G57,2)</f>
        <v>8</v>
      </c>
    </row>
    <row r="58" spans="1:8" x14ac:dyDescent="0.25">
      <c r="A58" s="13" t="s">
        <v>118</v>
      </c>
      <c r="C58" s="30"/>
      <c r="E58" s="30"/>
    </row>
    <row r="59" spans="1:8" x14ac:dyDescent="0.25">
      <c r="A59" s="14" t="s">
        <v>119</v>
      </c>
      <c r="B59" s="14" t="s">
        <v>48</v>
      </c>
      <c r="C59" s="15">
        <v>10</v>
      </c>
      <c r="D59" s="14">
        <v>0.33300000000000002</v>
      </c>
      <c r="E59" s="30">
        <f>ROUND(C59*D59,2)</f>
        <v>3.33</v>
      </c>
      <c r="F59" s="16">
        <v>0</v>
      </c>
      <c r="G59" s="30">
        <f>ROUND(E59*F59,2)</f>
        <v>0</v>
      </c>
      <c r="H59" s="30">
        <f>ROUND(E59-G59,2)</f>
        <v>3.33</v>
      </c>
    </row>
    <row r="60" spans="1:8" x14ac:dyDescent="0.25">
      <c r="A60" s="13" t="s">
        <v>37</v>
      </c>
      <c r="C60" s="30"/>
      <c r="E60" s="30"/>
    </row>
    <row r="61" spans="1:8" x14ac:dyDescent="0.25">
      <c r="A61" s="14" t="s">
        <v>38</v>
      </c>
      <c r="B61" s="14" t="s">
        <v>39</v>
      </c>
      <c r="C61" s="15">
        <v>16.54</v>
      </c>
      <c r="D61" s="14">
        <v>0.39929999999999999</v>
      </c>
      <c r="E61" s="30">
        <f>ROUND(C61*D61,2)</f>
        <v>6.6</v>
      </c>
      <c r="F61" s="16">
        <v>0</v>
      </c>
      <c r="G61" s="30">
        <f>ROUND(E61*F61,2)</f>
        <v>0</v>
      </c>
      <c r="H61" s="30">
        <f>ROUND(E61-G61,2)</f>
        <v>6.6</v>
      </c>
    </row>
    <row r="62" spans="1:8" x14ac:dyDescent="0.25">
      <c r="A62" s="14" t="s">
        <v>91</v>
      </c>
      <c r="B62" s="14" t="s">
        <v>39</v>
      </c>
      <c r="C62" s="15">
        <v>16.54</v>
      </c>
      <c r="D62" s="14">
        <v>0.20760000000000001</v>
      </c>
      <c r="E62" s="30">
        <f>ROUND(C62*D62,2)</f>
        <v>3.43</v>
      </c>
      <c r="F62" s="16">
        <v>0</v>
      </c>
      <c r="G62" s="30">
        <f>ROUND(E62*F62,2)</f>
        <v>0</v>
      </c>
      <c r="H62" s="30">
        <f>ROUND(E62-G62,2)</f>
        <v>3.43</v>
      </c>
    </row>
    <row r="63" spans="1:8" x14ac:dyDescent="0.25">
      <c r="A63" s="13" t="s">
        <v>43</v>
      </c>
      <c r="C63" s="30"/>
      <c r="E63" s="30"/>
    </row>
    <row r="64" spans="1:8" x14ac:dyDescent="0.25">
      <c r="A64" s="14" t="s">
        <v>42</v>
      </c>
      <c r="B64" s="14" t="s">
        <v>39</v>
      </c>
      <c r="C64" s="15">
        <v>9.06</v>
      </c>
      <c r="D64" s="14">
        <v>0.1236</v>
      </c>
      <c r="E64" s="30">
        <f>ROUND(C64*D64,2)</f>
        <v>1.1200000000000001</v>
      </c>
      <c r="F64" s="16">
        <v>0</v>
      </c>
      <c r="G64" s="30">
        <f>ROUND(E64*F64,2)</f>
        <v>0</v>
      </c>
      <c r="H64" s="30">
        <f>ROUND(E64-G64,2)</f>
        <v>1.1200000000000001</v>
      </c>
    </row>
    <row r="65" spans="1:8" x14ac:dyDescent="0.25">
      <c r="A65" s="14" t="s">
        <v>91</v>
      </c>
      <c r="B65" s="14" t="s">
        <v>39</v>
      </c>
      <c r="C65" s="15">
        <v>9.06</v>
      </c>
      <c r="D65" s="14">
        <v>0.18990000000000001</v>
      </c>
      <c r="E65" s="30">
        <f>ROUND(C65*D65,2)</f>
        <v>1.72</v>
      </c>
      <c r="F65" s="16">
        <v>0</v>
      </c>
      <c r="G65" s="30">
        <f>ROUND(E65*F65,2)</f>
        <v>0</v>
      </c>
      <c r="H65" s="30">
        <f>ROUND(E65-G65,2)</f>
        <v>1.72</v>
      </c>
    </row>
    <row r="66" spans="1:8" x14ac:dyDescent="0.25">
      <c r="A66" s="14" t="s">
        <v>44</v>
      </c>
      <c r="B66" s="14" t="s">
        <v>39</v>
      </c>
      <c r="C66" s="15">
        <v>16.559999999999999</v>
      </c>
      <c r="D66" s="14">
        <v>0.48549999999999999</v>
      </c>
      <c r="E66" s="30">
        <f>ROUND(C66*D66,2)</f>
        <v>8.0399999999999991</v>
      </c>
      <c r="F66" s="16">
        <v>0</v>
      </c>
      <c r="G66" s="30">
        <f>ROUND(E66*F66,2)</f>
        <v>0</v>
      </c>
      <c r="H66" s="30">
        <f>ROUND(E66-G66,2)</f>
        <v>8.0399999999999991</v>
      </c>
    </row>
    <row r="67" spans="1:8" x14ac:dyDescent="0.25">
      <c r="A67" s="13" t="s">
        <v>45</v>
      </c>
      <c r="C67" s="30"/>
      <c r="E67" s="30"/>
    </row>
    <row r="68" spans="1:8" x14ac:dyDescent="0.25">
      <c r="A68" s="14" t="s">
        <v>38</v>
      </c>
      <c r="B68" s="14" t="s">
        <v>19</v>
      </c>
      <c r="C68" s="15">
        <v>4.4800000000000004</v>
      </c>
      <c r="D68" s="14">
        <v>6.1665000000000001</v>
      </c>
      <c r="E68" s="30">
        <f>ROUND(C68*D68,2)</f>
        <v>27.63</v>
      </c>
      <c r="F68" s="16">
        <v>0</v>
      </c>
      <c r="G68" s="30">
        <f>ROUND(E68*F68,2)</f>
        <v>0</v>
      </c>
      <c r="H68" s="30">
        <f>ROUND(E68-G68,2)</f>
        <v>27.63</v>
      </c>
    </row>
    <row r="69" spans="1:8" x14ac:dyDescent="0.25">
      <c r="A69" s="14" t="s">
        <v>91</v>
      </c>
      <c r="B69" s="14" t="s">
        <v>19</v>
      </c>
      <c r="C69" s="15">
        <v>4.4800000000000004</v>
      </c>
      <c r="D69" s="14">
        <v>4.8836000000000004</v>
      </c>
      <c r="E69" s="30">
        <f>ROUND(C69*D69,2)</f>
        <v>21.88</v>
      </c>
      <c r="F69" s="16">
        <v>0</v>
      </c>
      <c r="G69" s="30">
        <f>ROUND(E69*F69,2)</f>
        <v>0</v>
      </c>
      <c r="H69" s="30">
        <f>ROUND(E69-G69,2)</f>
        <v>21.88</v>
      </c>
    </row>
    <row r="70" spans="1:8" x14ac:dyDescent="0.25">
      <c r="A70" s="13" t="s">
        <v>47</v>
      </c>
      <c r="C70" s="30"/>
      <c r="E70" s="30"/>
    </row>
    <row r="71" spans="1:8" x14ac:dyDescent="0.25">
      <c r="A71" s="14" t="s">
        <v>42</v>
      </c>
      <c r="B71" s="14" t="s">
        <v>48</v>
      </c>
      <c r="C71" s="15">
        <v>10.130000000000001</v>
      </c>
      <c r="D71" s="14">
        <v>1</v>
      </c>
      <c r="E71" s="30">
        <f>ROUND(C71*D71,2)</f>
        <v>10.130000000000001</v>
      </c>
      <c r="F71" s="16">
        <v>0</v>
      </c>
      <c r="G71" s="30">
        <f>ROUND(E71*F71,2)</f>
        <v>0</v>
      </c>
      <c r="H71" s="30">
        <f t="shared" ref="H71:H76" si="6">ROUND(E71-G71,2)</f>
        <v>10.130000000000001</v>
      </c>
    </row>
    <row r="72" spans="1:8" x14ac:dyDescent="0.25">
      <c r="A72" s="14" t="s">
        <v>38</v>
      </c>
      <c r="B72" s="14" t="s">
        <v>48</v>
      </c>
      <c r="C72" s="15">
        <v>3.78</v>
      </c>
      <c r="D72" s="14">
        <v>1</v>
      </c>
      <c r="E72" s="30">
        <f>ROUND(C72*D72,2)</f>
        <v>3.78</v>
      </c>
      <c r="F72" s="16">
        <v>0</v>
      </c>
      <c r="G72" s="30">
        <f>ROUND(E72*F72,2)</f>
        <v>0</v>
      </c>
      <c r="H72" s="30">
        <f t="shared" si="6"/>
        <v>3.78</v>
      </c>
    </row>
    <row r="73" spans="1:8" x14ac:dyDescent="0.25">
      <c r="A73" s="14" t="s">
        <v>91</v>
      </c>
      <c r="B73" s="14" t="s">
        <v>48</v>
      </c>
      <c r="C73" s="15">
        <v>25.83</v>
      </c>
      <c r="D73" s="14">
        <v>1</v>
      </c>
      <c r="E73" s="30">
        <f>ROUND(C73*D73,2)</f>
        <v>25.83</v>
      </c>
      <c r="F73" s="16">
        <v>0</v>
      </c>
      <c r="G73" s="30">
        <f>ROUND(E73*F73,2)</f>
        <v>0</v>
      </c>
      <c r="H73" s="30">
        <f t="shared" si="6"/>
        <v>25.83</v>
      </c>
    </row>
    <row r="74" spans="1:8" x14ac:dyDescent="0.25">
      <c r="A74" s="9" t="s">
        <v>49</v>
      </c>
      <c r="B74" s="9" t="s">
        <v>48</v>
      </c>
      <c r="C74" s="10">
        <v>27.93</v>
      </c>
      <c r="D74" s="9">
        <v>1</v>
      </c>
      <c r="E74" s="28">
        <f>ROUND(C74*D74,2)</f>
        <v>27.93</v>
      </c>
      <c r="F74" s="11">
        <v>0</v>
      </c>
      <c r="G74" s="28">
        <f>ROUND(E74*F74,2)</f>
        <v>0</v>
      </c>
      <c r="H74" s="28">
        <f t="shared" si="6"/>
        <v>27.93</v>
      </c>
    </row>
    <row r="75" spans="1:8" x14ac:dyDescent="0.25">
      <c r="A75" s="7" t="s">
        <v>50</v>
      </c>
      <c r="C75" s="30"/>
      <c r="E75" s="30">
        <f>SUM(E13:E74)</f>
        <v>996.75000000000011</v>
      </c>
      <c r="G75" s="12">
        <f>SUM(G13:G74)</f>
        <v>0</v>
      </c>
      <c r="H75" s="12">
        <f t="shared" si="6"/>
        <v>996.75</v>
      </c>
    </row>
    <row r="76" spans="1:8" x14ac:dyDescent="0.25">
      <c r="A76" s="7" t="s">
        <v>51</v>
      </c>
      <c r="C76" s="30"/>
      <c r="E76" s="30">
        <f>+E9-E75</f>
        <v>69.449999999999932</v>
      </c>
      <c r="G76" s="12">
        <f>+G9-G75</f>
        <v>0</v>
      </c>
      <c r="H76" s="12">
        <f t="shared" si="6"/>
        <v>69.45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16.440000000000001</v>
      </c>
      <c r="D79" s="14">
        <v>1</v>
      </c>
      <c r="E79" s="30">
        <f>ROUND(C79*D79,2)</f>
        <v>16.440000000000001</v>
      </c>
      <c r="F79" s="16">
        <v>0</v>
      </c>
      <c r="G79" s="30">
        <f>ROUND(E79*F79,2)</f>
        <v>0</v>
      </c>
      <c r="H79" s="30">
        <f t="shared" ref="H79:H84" si="7">ROUND(E79-G79,2)</f>
        <v>16.440000000000001</v>
      </c>
    </row>
    <row r="80" spans="1:8" x14ac:dyDescent="0.25">
      <c r="A80" s="14" t="s">
        <v>38</v>
      </c>
      <c r="B80" s="14" t="s">
        <v>48</v>
      </c>
      <c r="C80" s="15">
        <v>26.82</v>
      </c>
      <c r="D80" s="14">
        <v>1</v>
      </c>
      <c r="E80" s="30">
        <f>ROUND(C80*D80,2)</f>
        <v>26.82</v>
      </c>
      <c r="F80" s="16">
        <v>0</v>
      </c>
      <c r="G80" s="30">
        <f>ROUND(E80*F80,2)</f>
        <v>0</v>
      </c>
      <c r="H80" s="30">
        <f t="shared" si="7"/>
        <v>26.82</v>
      </c>
    </row>
    <row r="81" spans="1:8" x14ac:dyDescent="0.25">
      <c r="A81" s="9" t="s">
        <v>91</v>
      </c>
      <c r="B81" s="9" t="s">
        <v>48</v>
      </c>
      <c r="C81" s="10">
        <v>115.36</v>
      </c>
      <c r="D81" s="9">
        <v>1</v>
      </c>
      <c r="E81" s="28">
        <f>ROUND(C81*D81,2)</f>
        <v>115.36</v>
      </c>
      <c r="F81" s="11">
        <v>0</v>
      </c>
      <c r="G81" s="28">
        <f>ROUND(E81*F81,2)</f>
        <v>0</v>
      </c>
      <c r="H81" s="28">
        <f t="shared" si="7"/>
        <v>115.36</v>
      </c>
    </row>
    <row r="82" spans="1:8" x14ac:dyDescent="0.25">
      <c r="A82" s="7" t="s">
        <v>53</v>
      </c>
      <c r="C82" s="30"/>
      <c r="E82" s="30">
        <f>SUM(E79:E81)</f>
        <v>158.62</v>
      </c>
      <c r="G82" s="12">
        <f>SUM(G79:G81)</f>
        <v>0</v>
      </c>
      <c r="H82" s="12">
        <f t="shared" si="7"/>
        <v>158.62</v>
      </c>
    </row>
    <row r="83" spans="1:8" x14ac:dyDescent="0.25">
      <c r="A83" s="7" t="s">
        <v>54</v>
      </c>
      <c r="C83" s="30"/>
      <c r="E83" s="30">
        <f>+E75+E82</f>
        <v>1155.3700000000001</v>
      </c>
      <c r="G83" s="12">
        <f>+G75+G82</f>
        <v>0</v>
      </c>
      <c r="H83" s="12">
        <f t="shared" si="7"/>
        <v>1155.3699999999999</v>
      </c>
    </row>
    <row r="84" spans="1:8" x14ac:dyDescent="0.25">
      <c r="A84" s="7" t="s">
        <v>55</v>
      </c>
      <c r="C84" s="30"/>
      <c r="E84" s="30">
        <f>+E9-E83</f>
        <v>-89.170000000000073</v>
      </c>
      <c r="G84" s="12">
        <f>+G9-G83</f>
        <v>0</v>
      </c>
      <c r="H84" s="12">
        <f t="shared" si="7"/>
        <v>-89.17</v>
      </c>
    </row>
    <row r="85" spans="1:8" x14ac:dyDescent="0.25">
      <c r="A85" t="s">
        <v>120</v>
      </c>
      <c r="C85" s="30"/>
      <c r="E85" s="30"/>
    </row>
    <row r="86" spans="1:8" x14ac:dyDescent="0.25">
      <c r="A86" t="s">
        <v>427</v>
      </c>
      <c r="C86" s="30"/>
      <c r="E86" s="30"/>
    </row>
    <row r="87" spans="1:8" x14ac:dyDescent="0.25">
      <c r="C87" s="30"/>
      <c r="E87" s="30"/>
    </row>
    <row r="88" spans="1:8" x14ac:dyDescent="0.25">
      <c r="A88" s="7" t="s">
        <v>121</v>
      </c>
      <c r="C88" s="30"/>
      <c r="E88" s="30"/>
    </row>
    <row r="89" spans="1:8" x14ac:dyDescent="0.25">
      <c r="A89" s="7" t="s">
        <v>122</v>
      </c>
      <c r="C89" s="30"/>
      <c r="E89" s="30"/>
    </row>
    <row r="99" spans="1:18" x14ac:dyDescent="0.25">
      <c r="A99" s="7" t="s">
        <v>50</v>
      </c>
      <c r="E99" s="34">
        <f>VLOOKUP(A99,$A$1:$H$98,5,FALSE)</f>
        <v>996.75000000000011</v>
      </c>
    </row>
    <row r="100" spans="1:18" x14ac:dyDescent="0.25">
      <c r="A100" s="7" t="s">
        <v>295</v>
      </c>
      <c r="E100" s="34">
        <f>VLOOKUP(A100,$A$1:$H$98,5,FALSE)</f>
        <v>158.62</v>
      </c>
    </row>
    <row r="101" spans="1:18" x14ac:dyDescent="0.25">
      <c r="A101" s="7" t="s">
        <v>296</v>
      </c>
      <c r="E101" s="34">
        <f t="shared" ref="E101:E102" si="8">VLOOKUP(A101,$A$1:$H$98,5,FALSE)</f>
        <v>1155.3700000000001</v>
      </c>
    </row>
    <row r="102" spans="1:18" x14ac:dyDescent="0.25">
      <c r="A102" s="7" t="s">
        <v>55</v>
      </c>
      <c r="E102" s="34">
        <f t="shared" si="8"/>
        <v>-89.170000000000073</v>
      </c>
    </row>
    <row r="103" spans="1:18" x14ac:dyDescent="0.25">
      <c r="A103" s="39" t="s">
        <v>257</v>
      </c>
    </row>
    <row r="104" spans="1:18" x14ac:dyDescent="0.25">
      <c r="A104" s="39" t="s">
        <v>257</v>
      </c>
      <c r="K104" s="39" t="s">
        <v>258</v>
      </c>
    </row>
    <row r="105" spans="1:18" x14ac:dyDescent="0.25">
      <c r="A105" s="34">
        <f>E102</f>
        <v>-89.170000000000073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-89.170000000000073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8" x14ac:dyDescent="0.25">
      <c r="A106">
        <f>A107-Calculator!$B$15</f>
        <v>205</v>
      </c>
      <c r="B106" s="12">
        <f t="dataTable" ref="B106:I112" dt2D="1" dtr="1" r1="D8" r2="D7" ca="1"/>
        <v>-895.87000000000012</v>
      </c>
      <c r="C106" s="12">
        <v>-895.32</v>
      </c>
      <c r="D106" s="12">
        <v>-894.7700000000001</v>
      </c>
      <c r="E106" s="12">
        <v>-894.22</v>
      </c>
      <c r="F106" s="12">
        <v>-893.67000000000007</v>
      </c>
      <c r="G106" s="12">
        <v>-893.12000000000012</v>
      </c>
      <c r="H106" s="12">
        <v>-892.57</v>
      </c>
      <c r="I106" s="12">
        <v>-892.0200000000001</v>
      </c>
      <c r="K106">
        <f>K107-Calculator!$B$27</f>
        <v>45</v>
      </c>
      <c r="L106" s="12">
        <f t="dataTable" ref="L106:R112" dt2D="1" dtr="1" r1="D8" r2="D7"/>
        <v>-996.67</v>
      </c>
      <c r="M106" s="12">
        <v>-996.11999999999989</v>
      </c>
      <c r="N106" s="12">
        <v>-995.56999999999994</v>
      </c>
      <c r="O106" s="12">
        <v>-995.02</v>
      </c>
      <c r="P106" s="12">
        <v>-994.46999999999991</v>
      </c>
      <c r="Q106" s="12">
        <v>-993.92</v>
      </c>
      <c r="R106" s="12">
        <v>-993.36999999999989</v>
      </c>
    </row>
    <row r="107" spans="1:18" x14ac:dyDescent="0.25">
      <c r="A107">
        <f>A108-Calculator!$B$15</f>
        <v>210</v>
      </c>
      <c r="B107" s="12">
        <v>-892.72</v>
      </c>
      <c r="C107" s="12">
        <v>-892.17000000000007</v>
      </c>
      <c r="D107" s="12">
        <v>-891.62</v>
      </c>
      <c r="E107" s="12">
        <v>-891.07</v>
      </c>
      <c r="F107" s="12">
        <v>-890.52</v>
      </c>
      <c r="G107" s="12">
        <v>-889.97</v>
      </c>
      <c r="H107" s="12">
        <v>-889.42000000000007</v>
      </c>
      <c r="I107" s="12">
        <v>-888.87</v>
      </c>
      <c r="K107">
        <f>K108-Calculator!$B$27</f>
        <v>50</v>
      </c>
      <c r="L107" s="12">
        <v>-993.51999999999987</v>
      </c>
      <c r="M107" s="12">
        <v>-992.96999999999991</v>
      </c>
      <c r="N107" s="12">
        <v>-992.41999999999985</v>
      </c>
      <c r="O107" s="12">
        <v>-991.86999999999989</v>
      </c>
      <c r="P107" s="12">
        <v>-991.31999999999994</v>
      </c>
      <c r="Q107" s="12">
        <v>-990.76999999999987</v>
      </c>
      <c r="R107" s="12">
        <v>-990.21999999999991</v>
      </c>
    </row>
    <row r="108" spans="1:18" x14ac:dyDescent="0.25">
      <c r="A108">
        <f>A109-Calculator!$B$15</f>
        <v>215</v>
      </c>
      <c r="B108" s="12">
        <v>-889.56999999999994</v>
      </c>
      <c r="C108" s="12">
        <v>-889.02</v>
      </c>
      <c r="D108" s="12">
        <v>-888.47</v>
      </c>
      <c r="E108" s="12">
        <v>-887.92</v>
      </c>
      <c r="F108" s="12">
        <v>-887.37</v>
      </c>
      <c r="G108" s="12">
        <v>-886.81999999999994</v>
      </c>
      <c r="H108" s="12">
        <v>-886.27</v>
      </c>
      <c r="I108" s="12">
        <v>-885.72</v>
      </c>
      <c r="K108">
        <f>K109-Calculator!$B$27</f>
        <v>55</v>
      </c>
      <c r="L108" s="12">
        <v>-990.37000000000012</v>
      </c>
      <c r="M108" s="12">
        <v>-989.82</v>
      </c>
      <c r="N108" s="12">
        <v>-989.2700000000001</v>
      </c>
      <c r="O108" s="12">
        <v>-988.72</v>
      </c>
      <c r="P108" s="12">
        <v>-988.17000000000007</v>
      </c>
      <c r="Q108" s="12">
        <v>-987.62000000000012</v>
      </c>
      <c r="R108" s="12">
        <v>-987.07</v>
      </c>
    </row>
    <row r="109" spans="1:18" x14ac:dyDescent="0.25">
      <c r="A109">
        <f>Calculator!B10</f>
        <v>220</v>
      </c>
      <c r="B109" s="12">
        <v>-886.42000000000019</v>
      </c>
      <c r="C109" s="12">
        <v>-885.87000000000012</v>
      </c>
      <c r="D109" s="12">
        <v>-885.32000000000016</v>
      </c>
      <c r="E109" s="12">
        <v>-884.77000000000021</v>
      </c>
      <c r="F109" s="12">
        <v>-884.22000000000014</v>
      </c>
      <c r="G109" s="12">
        <v>-883.67000000000019</v>
      </c>
      <c r="H109" s="12">
        <v>-883.12000000000012</v>
      </c>
      <c r="I109" s="12">
        <v>-882.57000000000016</v>
      </c>
      <c r="K109">
        <f>Calculator!B22</f>
        <v>60</v>
      </c>
      <c r="L109" s="12">
        <v>-987.2199999999998</v>
      </c>
      <c r="M109" s="12">
        <v>-986.66999999999985</v>
      </c>
      <c r="N109" s="12">
        <v>-986.11999999999978</v>
      </c>
      <c r="O109" s="12">
        <v>-985.56999999999982</v>
      </c>
      <c r="P109" s="12">
        <v>-985.01999999999975</v>
      </c>
      <c r="Q109" s="12">
        <v>-984.4699999999998</v>
      </c>
      <c r="R109" s="12">
        <v>-983.91999999999985</v>
      </c>
    </row>
    <row r="110" spans="1:18" x14ac:dyDescent="0.25">
      <c r="A110">
        <f>A109+Calculator!$B$15</f>
        <v>225</v>
      </c>
      <c r="B110" s="12">
        <v>-883.26999999999987</v>
      </c>
      <c r="C110" s="12">
        <v>-882.71999999999991</v>
      </c>
      <c r="D110" s="12">
        <v>-882.16999999999985</v>
      </c>
      <c r="E110" s="12">
        <v>-881.61999999999989</v>
      </c>
      <c r="F110" s="12">
        <v>-881.06999999999994</v>
      </c>
      <c r="G110" s="12">
        <v>-880.51999999999987</v>
      </c>
      <c r="H110" s="12">
        <v>-879.96999999999991</v>
      </c>
      <c r="I110" s="12">
        <v>-879.41999999999985</v>
      </c>
      <c r="K110">
        <f>K109+Calculator!$B$27</f>
        <v>65</v>
      </c>
      <c r="L110" s="12">
        <v>-984.06999999999994</v>
      </c>
      <c r="M110" s="12">
        <v>-983.52</v>
      </c>
      <c r="N110" s="12">
        <v>-982.97</v>
      </c>
      <c r="O110" s="12">
        <v>-982.42</v>
      </c>
      <c r="P110" s="12">
        <v>-981.87</v>
      </c>
      <c r="Q110" s="12">
        <v>-981.31999999999994</v>
      </c>
      <c r="R110" s="12">
        <v>-980.77</v>
      </c>
    </row>
    <row r="111" spans="1:18" x14ac:dyDescent="0.25">
      <c r="A111">
        <f>A110+Calculator!$B$15</f>
        <v>230</v>
      </c>
      <c r="B111" s="12">
        <v>-880.12000000000012</v>
      </c>
      <c r="C111" s="12">
        <v>-879.57</v>
      </c>
      <c r="D111" s="12">
        <v>-879.0200000000001</v>
      </c>
      <c r="E111" s="12">
        <v>-878.47</v>
      </c>
      <c r="F111" s="12">
        <v>-877.92000000000007</v>
      </c>
      <c r="G111" s="12">
        <v>-877.37000000000012</v>
      </c>
      <c r="H111" s="12">
        <v>-876.82</v>
      </c>
      <c r="I111" s="12">
        <v>-876.2700000000001</v>
      </c>
      <c r="K111">
        <f>K110+Calculator!$B$27</f>
        <v>70</v>
      </c>
      <c r="L111" s="12">
        <v>-980.92000000000019</v>
      </c>
      <c r="M111" s="12">
        <v>-980.37000000000012</v>
      </c>
      <c r="N111" s="12">
        <v>-979.82000000000016</v>
      </c>
      <c r="O111" s="12">
        <v>-979.27000000000021</v>
      </c>
      <c r="P111" s="12">
        <v>-978.72000000000014</v>
      </c>
      <c r="Q111" s="12">
        <v>-978.17000000000019</v>
      </c>
      <c r="R111" s="12">
        <v>-977.62000000000012</v>
      </c>
    </row>
    <row r="112" spans="1:18" x14ac:dyDescent="0.25">
      <c r="A112">
        <f>A111+Calculator!$B$15</f>
        <v>235</v>
      </c>
      <c r="B112" s="12">
        <v>-876.97</v>
      </c>
      <c r="C112" s="12">
        <v>-876.42000000000007</v>
      </c>
      <c r="D112" s="12">
        <v>-875.87</v>
      </c>
      <c r="E112" s="12">
        <v>-875.32</v>
      </c>
      <c r="F112" s="12">
        <v>-874.77</v>
      </c>
      <c r="G112" s="12">
        <v>-874.22</v>
      </c>
      <c r="H112" s="12">
        <v>-873.67000000000007</v>
      </c>
      <c r="I112" s="12">
        <v>-873.12</v>
      </c>
      <c r="K112">
        <f>K111+Calculator!$B$27</f>
        <v>75</v>
      </c>
      <c r="L112" s="12">
        <v>-977.76999999999987</v>
      </c>
      <c r="M112" s="12">
        <v>-977.21999999999991</v>
      </c>
      <c r="N112" s="12">
        <v>-976.66999999999985</v>
      </c>
      <c r="O112" s="12">
        <v>-976.11999999999989</v>
      </c>
      <c r="P112" s="12">
        <v>-975.56999999999994</v>
      </c>
      <c r="Q112" s="12">
        <v>-975.01999999999987</v>
      </c>
      <c r="R112" s="12">
        <v>-974.46999999999991</v>
      </c>
    </row>
    <row r="114" spans="1:14" x14ac:dyDescent="0.25">
      <c r="A114" s="39" t="s">
        <v>257</v>
      </c>
      <c r="K114" s="39" t="s">
        <v>258</v>
      </c>
    </row>
    <row r="115" spans="1:14" x14ac:dyDescent="0.25">
      <c r="A115" t="s">
        <v>315</v>
      </c>
      <c r="B115" t="s">
        <v>316</v>
      </c>
      <c r="C115" t="s">
        <v>317</v>
      </c>
      <c r="K115" t="s">
        <v>315</v>
      </c>
      <c r="L115" t="s">
        <v>316</v>
      </c>
      <c r="M115" t="s">
        <v>317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-895.87000000000012</v>
      </c>
      <c r="K116">
        <f>$K$106</f>
        <v>45</v>
      </c>
      <c r="L116">
        <f>$L$105</f>
        <v>-15</v>
      </c>
      <c r="M116">
        <f>K116+L116</f>
        <v>30</v>
      </c>
      <c r="N116" s="12">
        <f>L106</f>
        <v>-996.67</v>
      </c>
    </row>
    <row r="117" spans="1:14" x14ac:dyDescent="0.25">
      <c r="A117">
        <f t="shared" ref="A117" si="9">$A$107</f>
        <v>210</v>
      </c>
      <c r="B117">
        <f>$C$105</f>
        <v>-10</v>
      </c>
      <c r="C117">
        <f t="shared" ref="C117:C122" si="10">A117+B117</f>
        <v>200</v>
      </c>
      <c r="D117" s="12">
        <f>C107</f>
        <v>-892.17000000000007</v>
      </c>
      <c r="K117">
        <f t="shared" ref="K117" si="11">$K$107</f>
        <v>50</v>
      </c>
      <c r="L117">
        <f t="shared" ref="L117" si="12">$M$105</f>
        <v>-10</v>
      </c>
      <c r="M117">
        <f t="shared" ref="M117:M122" si="13">K117+L117</f>
        <v>40</v>
      </c>
      <c r="N117" s="12">
        <f>M107</f>
        <v>-992.96999999999991</v>
      </c>
    </row>
    <row r="118" spans="1:14" x14ac:dyDescent="0.25">
      <c r="A118">
        <f t="shared" ref="A118" si="14">$A$108</f>
        <v>215</v>
      </c>
      <c r="B118">
        <f>$D$105</f>
        <v>-5</v>
      </c>
      <c r="C118">
        <f t="shared" si="10"/>
        <v>210</v>
      </c>
      <c r="D118" s="12">
        <f>D108</f>
        <v>-888.47</v>
      </c>
      <c r="K118">
        <f t="shared" ref="K118" si="15">$K$108</f>
        <v>55</v>
      </c>
      <c r="L118">
        <f t="shared" ref="L118" si="16">$N$105</f>
        <v>-5</v>
      </c>
      <c r="M118">
        <f t="shared" si="13"/>
        <v>50</v>
      </c>
      <c r="N118" s="12">
        <f>N108</f>
        <v>-989.2700000000001</v>
      </c>
    </row>
    <row r="119" spans="1:14" x14ac:dyDescent="0.25">
      <c r="A119">
        <f t="shared" ref="A119" si="17">$A$109</f>
        <v>220</v>
      </c>
      <c r="B119">
        <f>$E$105</f>
        <v>0</v>
      </c>
      <c r="C119">
        <f t="shared" si="10"/>
        <v>220</v>
      </c>
      <c r="D119" s="12">
        <f>E109</f>
        <v>-884.77000000000021</v>
      </c>
      <c r="K119">
        <f t="shared" ref="K119" si="18">$K$109</f>
        <v>60</v>
      </c>
      <c r="L119">
        <f t="shared" ref="L119" si="19">$O$105</f>
        <v>0</v>
      </c>
      <c r="M119">
        <f t="shared" si="13"/>
        <v>60</v>
      </c>
      <c r="N119" s="12">
        <f>O109</f>
        <v>-985.56999999999982</v>
      </c>
    </row>
    <row r="120" spans="1:14" x14ac:dyDescent="0.25">
      <c r="A120">
        <f t="shared" ref="A120" si="20">$A$110</f>
        <v>225</v>
      </c>
      <c r="B120">
        <f>$F$105</f>
        <v>5</v>
      </c>
      <c r="C120">
        <f t="shared" si="10"/>
        <v>230</v>
      </c>
      <c r="D120" s="12">
        <f>F110</f>
        <v>-881.06999999999994</v>
      </c>
      <c r="K120">
        <f t="shared" ref="K120" si="21">$K$110</f>
        <v>65</v>
      </c>
      <c r="L120">
        <f t="shared" ref="L120" si="22">$P$105</f>
        <v>5</v>
      </c>
      <c r="M120">
        <f t="shared" si="13"/>
        <v>70</v>
      </c>
      <c r="N120" s="12">
        <f>P110</f>
        <v>-981.87</v>
      </c>
    </row>
    <row r="121" spans="1:14" x14ac:dyDescent="0.25">
      <c r="A121">
        <f t="shared" ref="A121" si="23">$A$111</f>
        <v>230</v>
      </c>
      <c r="B121">
        <f>$G$105</f>
        <v>10</v>
      </c>
      <c r="C121">
        <f t="shared" si="10"/>
        <v>240</v>
      </c>
      <c r="D121" s="12">
        <f>G111</f>
        <v>-877.37000000000012</v>
      </c>
      <c r="K121">
        <f t="shared" ref="K121" si="24">$K$111</f>
        <v>70</v>
      </c>
      <c r="L121">
        <f t="shared" ref="L121" si="25">$Q$105</f>
        <v>10</v>
      </c>
      <c r="M121">
        <f t="shared" si="13"/>
        <v>80</v>
      </c>
      <c r="N121" s="12">
        <f>Q111</f>
        <v>-978.17000000000019</v>
      </c>
    </row>
    <row r="122" spans="1:14" x14ac:dyDescent="0.25">
      <c r="A122">
        <f t="shared" ref="A122" si="26">$A$112</f>
        <v>235</v>
      </c>
      <c r="B122">
        <f>$H$105</f>
        <v>15</v>
      </c>
      <c r="C122">
        <f t="shared" si="10"/>
        <v>250</v>
      </c>
      <c r="D122" s="12">
        <f>H112</f>
        <v>-873.67000000000007</v>
      </c>
      <c r="K122">
        <f t="shared" ref="K122" si="27">$K$112</f>
        <v>75</v>
      </c>
      <c r="L122">
        <f t="shared" ref="L122" si="28">$R$105</f>
        <v>15</v>
      </c>
      <c r="M122">
        <f t="shared" si="13"/>
        <v>90</v>
      </c>
      <c r="N122" s="12">
        <f>R112</f>
        <v>-974.46999999999991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9645D-10E6-4917-A149-72061987867F}">
  <dimension ref="A1:R122"/>
  <sheetViews>
    <sheetView topLeftCell="A4" workbookViewId="0">
      <selection activeCell="D21" sqref="D21"/>
    </sheetView>
  </sheetViews>
  <sheetFormatPr defaultRowHeight="15" x14ac:dyDescent="0.25"/>
  <cols>
    <col min="2" max="2" width="10.42578125" customWidth="1"/>
    <col min="3" max="3" width="10.7109375" customWidth="1"/>
    <col min="4" max="4" width="12.28515625" customWidth="1"/>
    <col min="5" max="5" width="14.5703125" bestFit="1" customWidth="1"/>
    <col min="6" max="6" width="9.28515625" bestFit="1" customWidth="1"/>
    <col min="7" max="7" width="10.28515625" customWidth="1"/>
    <col min="8" max="8" width="10.5703125" bestFit="1" customWidth="1"/>
  </cols>
  <sheetData>
    <row r="1" spans="1:8" x14ac:dyDescent="0.25">
      <c r="A1" s="59" t="s">
        <v>135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102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448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f>IF(Calculator!B7="Cotton",Calculator!B13,IF(Calculator!B19="Cotton",Calculator!B25,0.74))</f>
        <v>0.74</v>
      </c>
      <c r="D7" s="17">
        <f>IF(Calculator!B7="Cotton",Calculator!B10,IF(Calculator!B19="Cotton",Calculator!B22,1200))</f>
        <v>1200</v>
      </c>
      <c r="E7" s="30">
        <f>ROUND(C7*D7,2)</f>
        <v>888</v>
      </c>
      <c r="F7" s="16">
        <v>0</v>
      </c>
      <c r="G7" s="30">
        <f>ROUND(E7*F7,2)</f>
        <v>0</v>
      </c>
      <c r="H7" s="30">
        <f>ROUND(E7-G7,2)</f>
        <v>888</v>
      </c>
    </row>
    <row r="8" spans="1:8" x14ac:dyDescent="0.25">
      <c r="A8" s="9" t="s">
        <v>65</v>
      </c>
      <c r="B8" s="9" t="s">
        <v>29</v>
      </c>
      <c r="C8" s="49">
        <f>IF(Calculator!B7="Cotton",Calculator!C13,IF(Calculator!B19="Cotton",Calculator!C25,0.11))</f>
        <v>0.11</v>
      </c>
      <c r="D8" s="50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1066.2</v>
      </c>
      <c r="G9" s="12">
        <f>SUM(G7:G8)</f>
        <v>0</v>
      </c>
      <c r="H9" s="12">
        <f>ROUND(E9-G9,2)</f>
        <v>1066.2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14</v>
      </c>
      <c r="C12" s="30"/>
      <c r="E12" s="30"/>
    </row>
    <row r="13" spans="1:8" x14ac:dyDescent="0.25">
      <c r="A13" s="14" t="s">
        <v>15</v>
      </c>
      <c r="B13" s="14" t="s">
        <v>16</v>
      </c>
      <c r="C13" s="15">
        <v>7.6</v>
      </c>
      <c r="D13" s="14">
        <v>2.5</v>
      </c>
      <c r="E13" s="30">
        <f>ROUND(C13*D13,2)</f>
        <v>19</v>
      </c>
      <c r="F13" s="16">
        <v>0</v>
      </c>
      <c r="G13" s="30">
        <f>ROUND(E13*F13,2)</f>
        <v>0</v>
      </c>
      <c r="H13" s="30">
        <f>ROUND(E13-G13,2)</f>
        <v>19</v>
      </c>
    </row>
    <row r="14" spans="1:8" x14ac:dyDescent="0.25">
      <c r="A14" s="14" t="s">
        <v>57</v>
      </c>
      <c r="B14" s="14" t="s">
        <v>16</v>
      </c>
      <c r="C14" s="15">
        <v>6.4</v>
      </c>
      <c r="D14" s="14">
        <v>5.75</v>
      </c>
      <c r="E14" s="30">
        <f>ROUND(C14*D14,2)</f>
        <v>36.799999999999997</v>
      </c>
      <c r="F14" s="16">
        <v>0</v>
      </c>
      <c r="G14" s="30">
        <f>ROUND(E14*F14,2)</f>
        <v>0</v>
      </c>
      <c r="H14" s="30">
        <f>ROUND(E14-G14,2)</f>
        <v>36.799999999999997</v>
      </c>
    </row>
    <row r="15" spans="1:8" x14ac:dyDescent="0.25">
      <c r="A15" s="13" t="s">
        <v>17</v>
      </c>
      <c r="C15" s="30"/>
      <c r="E15" s="30"/>
    </row>
    <row r="16" spans="1:8" x14ac:dyDescent="0.25">
      <c r="A16" s="14" t="s">
        <v>66</v>
      </c>
      <c r="B16" s="14" t="s">
        <v>18</v>
      </c>
      <c r="C16" s="15">
        <v>1.52</v>
      </c>
      <c r="D16" s="14">
        <v>2.2999999999999998</v>
      </c>
      <c r="E16" s="30">
        <f>ROUND(C16*D16,2)</f>
        <v>3.5</v>
      </c>
      <c r="F16" s="16">
        <v>0</v>
      </c>
      <c r="G16" s="30">
        <f>ROUND(E16*F16,2)</f>
        <v>0</v>
      </c>
      <c r="H16" s="30">
        <f>ROUND(E16-G16,2)</f>
        <v>3.5</v>
      </c>
    </row>
    <row r="17" spans="1:8" x14ac:dyDescent="0.25">
      <c r="A17" s="14" t="s">
        <v>67</v>
      </c>
      <c r="B17" s="14" t="s">
        <v>26</v>
      </c>
      <c r="C17" s="15">
        <v>3.56</v>
      </c>
      <c r="D17" s="14">
        <v>2.3125</v>
      </c>
      <c r="E17" s="30">
        <f>ROUND(C17*D17,2)</f>
        <v>8.23</v>
      </c>
      <c r="F17" s="16">
        <v>0</v>
      </c>
      <c r="G17" s="30">
        <f>ROUND(E17*F17,2)</f>
        <v>0</v>
      </c>
      <c r="H17" s="30">
        <f>ROUND(E17-G17,2)</f>
        <v>8.23</v>
      </c>
    </row>
    <row r="18" spans="1:8" x14ac:dyDescent="0.25">
      <c r="A18" s="14" t="s">
        <v>68</v>
      </c>
      <c r="B18" s="14" t="s">
        <v>26</v>
      </c>
      <c r="C18" s="15">
        <v>12.5</v>
      </c>
      <c r="D18" s="14">
        <v>0.5</v>
      </c>
      <c r="E18" s="30">
        <f>ROUND(C18*D18,2)</f>
        <v>6.25</v>
      </c>
      <c r="F18" s="16">
        <v>0</v>
      </c>
      <c r="G18" s="30">
        <f>ROUND(E18*F18,2)</f>
        <v>0</v>
      </c>
      <c r="H18" s="30">
        <f>ROUND(E18-G18,2)</f>
        <v>6.25</v>
      </c>
    </row>
    <row r="19" spans="1:8" x14ac:dyDescent="0.25">
      <c r="A19" s="13" t="s">
        <v>69</v>
      </c>
      <c r="C19" s="30"/>
      <c r="E19" s="30"/>
    </row>
    <row r="20" spans="1:8" x14ac:dyDescent="0.25">
      <c r="A20" s="14" t="s">
        <v>70</v>
      </c>
      <c r="B20" s="14" t="s">
        <v>29</v>
      </c>
      <c r="C20" s="15">
        <v>0.11</v>
      </c>
      <c r="D20" s="14">
        <f>D7</f>
        <v>1200</v>
      </c>
      <c r="E20" s="30">
        <f>ROUND(C20*D20,2)</f>
        <v>132</v>
      </c>
      <c r="F20" s="16">
        <v>0</v>
      </c>
      <c r="G20" s="30">
        <f>ROUND(E20*F20,2)</f>
        <v>0</v>
      </c>
      <c r="H20" s="30">
        <f>ROUND(E20-G20,2)</f>
        <v>132</v>
      </c>
    </row>
    <row r="21" spans="1:8" x14ac:dyDescent="0.25">
      <c r="A21" s="13" t="s">
        <v>20</v>
      </c>
      <c r="C21" s="30"/>
      <c r="E21" s="30"/>
    </row>
    <row r="22" spans="1:8" x14ac:dyDescent="0.25">
      <c r="A22" s="14" t="s">
        <v>22</v>
      </c>
      <c r="B22" s="14" t="s">
        <v>21</v>
      </c>
      <c r="C22" s="15">
        <v>46.6</v>
      </c>
      <c r="D22" s="14">
        <v>1.5</v>
      </c>
      <c r="E22" s="30">
        <f>ROUND(C22*D22,2)</f>
        <v>69.900000000000006</v>
      </c>
      <c r="F22" s="16">
        <v>0</v>
      </c>
      <c r="G22" s="30">
        <f>ROUND(E22*F22,2)</f>
        <v>0</v>
      </c>
      <c r="H22" s="30">
        <f>ROUND(E22-G22,2)</f>
        <v>69.900000000000006</v>
      </c>
    </row>
    <row r="23" spans="1:8" x14ac:dyDescent="0.25">
      <c r="A23" s="14" t="s">
        <v>103</v>
      </c>
      <c r="B23" s="14" t="s">
        <v>19</v>
      </c>
      <c r="C23" s="15">
        <v>4.3</v>
      </c>
      <c r="D23" s="14">
        <v>34.358199999999997</v>
      </c>
      <c r="E23" s="30">
        <f>ROUND(C23*D23,2)</f>
        <v>147.74</v>
      </c>
      <c r="F23" s="16">
        <v>0</v>
      </c>
      <c r="G23" s="30">
        <f>ROUND(E23*F23,2)</f>
        <v>0</v>
      </c>
      <c r="H23" s="30">
        <f>ROUND(E23-G23,2)</f>
        <v>147.74</v>
      </c>
    </row>
    <row r="24" spans="1:8" x14ac:dyDescent="0.25">
      <c r="A24" s="13" t="s">
        <v>23</v>
      </c>
      <c r="C24" s="30"/>
      <c r="E24" s="30"/>
    </row>
    <row r="25" spans="1:8" x14ac:dyDescent="0.25">
      <c r="A25" s="14" t="s">
        <v>71</v>
      </c>
      <c r="B25" s="14" t="s">
        <v>48</v>
      </c>
      <c r="C25" s="15">
        <v>20</v>
      </c>
      <c r="D25" s="14">
        <v>1</v>
      </c>
      <c r="E25" s="30">
        <f>ROUND(C25*D25,2)</f>
        <v>20</v>
      </c>
      <c r="F25" s="16">
        <v>0</v>
      </c>
      <c r="G25" s="30">
        <f>ROUND(E25*F25,2)</f>
        <v>0</v>
      </c>
      <c r="H25" s="30">
        <f>ROUND(E25-G25,2)</f>
        <v>20</v>
      </c>
    </row>
    <row r="26" spans="1:8" x14ac:dyDescent="0.25">
      <c r="A26" s="13" t="s">
        <v>24</v>
      </c>
      <c r="C26" s="30"/>
      <c r="E26" s="30"/>
    </row>
    <row r="27" spans="1:8" x14ac:dyDescent="0.25">
      <c r="A27" s="14" t="s">
        <v>59</v>
      </c>
      <c r="B27" s="14" t="s">
        <v>26</v>
      </c>
      <c r="C27" s="15">
        <v>14.3</v>
      </c>
      <c r="D27" s="14">
        <v>0.5</v>
      </c>
      <c r="E27" s="30">
        <f t="shared" ref="E27:E33" si="0">ROUND(C27*D27,2)</f>
        <v>7.15</v>
      </c>
      <c r="F27" s="16">
        <v>0</v>
      </c>
      <c r="G27" s="30">
        <f t="shared" ref="G27:G33" si="1">ROUND(E27*F27,2)</f>
        <v>0</v>
      </c>
      <c r="H27" s="30">
        <f t="shared" ref="H27:H33" si="2">ROUND(E27-G27,2)</f>
        <v>7.15</v>
      </c>
    </row>
    <row r="28" spans="1:8" x14ac:dyDescent="0.25">
      <c r="A28" s="14" t="s">
        <v>25</v>
      </c>
      <c r="B28" s="14" t="s">
        <v>18</v>
      </c>
      <c r="C28" s="15">
        <v>0.34</v>
      </c>
      <c r="D28" s="14">
        <v>32</v>
      </c>
      <c r="E28" s="30">
        <f t="shared" si="0"/>
        <v>10.88</v>
      </c>
      <c r="F28" s="16">
        <v>0</v>
      </c>
      <c r="G28" s="30">
        <f t="shared" si="1"/>
        <v>0</v>
      </c>
      <c r="H28" s="30">
        <f t="shared" si="2"/>
        <v>10.88</v>
      </c>
    </row>
    <row r="29" spans="1:8" x14ac:dyDescent="0.25">
      <c r="A29" s="14" t="s">
        <v>104</v>
      </c>
      <c r="B29" s="14" t="s">
        <v>26</v>
      </c>
      <c r="C29" s="15">
        <v>13.86</v>
      </c>
      <c r="D29" s="14">
        <v>1</v>
      </c>
      <c r="E29" s="30">
        <f t="shared" si="0"/>
        <v>13.86</v>
      </c>
      <c r="F29" s="16">
        <v>0</v>
      </c>
      <c r="G29" s="30">
        <f t="shared" si="1"/>
        <v>0</v>
      </c>
      <c r="H29" s="30">
        <f t="shared" si="2"/>
        <v>13.86</v>
      </c>
    </row>
    <row r="30" spans="1:8" x14ac:dyDescent="0.25">
      <c r="A30" s="14" t="s">
        <v>105</v>
      </c>
      <c r="B30" s="14" t="s">
        <v>18</v>
      </c>
      <c r="C30" s="15">
        <v>0.37</v>
      </c>
      <c r="D30" s="14">
        <v>48</v>
      </c>
      <c r="E30" s="30">
        <f t="shared" si="0"/>
        <v>17.760000000000002</v>
      </c>
      <c r="F30" s="16">
        <v>0</v>
      </c>
      <c r="G30" s="30">
        <f t="shared" si="1"/>
        <v>0</v>
      </c>
      <c r="H30" s="30">
        <f t="shared" si="2"/>
        <v>17.760000000000002</v>
      </c>
    </row>
    <row r="31" spans="1:8" x14ac:dyDescent="0.25">
      <c r="A31" s="14" t="s">
        <v>106</v>
      </c>
      <c r="B31" s="14" t="s">
        <v>26</v>
      </c>
      <c r="C31" s="15">
        <v>6.37</v>
      </c>
      <c r="D31" s="14">
        <v>2</v>
      </c>
      <c r="E31" s="30">
        <f t="shared" si="0"/>
        <v>12.74</v>
      </c>
      <c r="F31" s="16">
        <v>0</v>
      </c>
      <c r="G31" s="30">
        <f t="shared" si="1"/>
        <v>0</v>
      </c>
      <c r="H31" s="30">
        <f t="shared" si="2"/>
        <v>12.74</v>
      </c>
    </row>
    <row r="32" spans="1:8" x14ac:dyDescent="0.25">
      <c r="A32" s="14" t="s">
        <v>400</v>
      </c>
      <c r="B32" s="14" t="s">
        <v>26</v>
      </c>
      <c r="C32" s="15">
        <v>8.6</v>
      </c>
      <c r="D32" s="14">
        <v>7</v>
      </c>
      <c r="E32" s="30">
        <f t="shared" si="0"/>
        <v>60.2</v>
      </c>
      <c r="F32" s="16">
        <v>0</v>
      </c>
      <c r="G32" s="30">
        <f t="shared" si="1"/>
        <v>0</v>
      </c>
      <c r="H32" s="30">
        <f t="shared" si="2"/>
        <v>60.2</v>
      </c>
    </row>
    <row r="33" spans="1:8" x14ac:dyDescent="0.25">
      <c r="A33" s="14" t="s">
        <v>74</v>
      </c>
      <c r="B33" s="14" t="s">
        <v>26</v>
      </c>
      <c r="C33" s="15">
        <v>11.45</v>
      </c>
      <c r="D33" s="14">
        <v>2</v>
      </c>
      <c r="E33" s="30">
        <f t="shared" si="0"/>
        <v>22.9</v>
      </c>
      <c r="F33" s="16">
        <v>0</v>
      </c>
      <c r="G33" s="30">
        <f t="shared" si="1"/>
        <v>0</v>
      </c>
      <c r="H33" s="30">
        <f t="shared" si="2"/>
        <v>22.9</v>
      </c>
    </row>
    <row r="34" spans="1:8" x14ac:dyDescent="0.25">
      <c r="A34" s="13" t="s">
        <v>27</v>
      </c>
      <c r="C34" s="30"/>
      <c r="E34" s="30"/>
    </row>
    <row r="35" spans="1:8" x14ac:dyDescent="0.25">
      <c r="A35" s="14" t="s">
        <v>78</v>
      </c>
      <c r="B35" s="14" t="s">
        <v>29</v>
      </c>
      <c r="C35" s="15">
        <v>9.3000000000000007</v>
      </c>
      <c r="D35" s="14">
        <v>2</v>
      </c>
      <c r="E35" s="30">
        <f t="shared" ref="E35:E43" si="3">ROUND(C35*D35,2)</f>
        <v>18.600000000000001</v>
      </c>
      <c r="F35" s="16">
        <v>0</v>
      </c>
      <c r="G35" s="30">
        <f t="shared" ref="G35:G43" si="4">ROUND(E35*F35,2)</f>
        <v>0</v>
      </c>
      <c r="H35" s="30">
        <f t="shared" ref="H35:H43" si="5">ROUND(E35-G35,2)</f>
        <v>18.600000000000001</v>
      </c>
    </row>
    <row r="36" spans="1:8" x14ac:dyDescent="0.25">
      <c r="A36" s="14" t="s">
        <v>107</v>
      </c>
      <c r="B36" s="14" t="s">
        <v>18</v>
      </c>
      <c r="C36" s="15">
        <v>1.43</v>
      </c>
      <c r="D36" s="14">
        <v>5.2</v>
      </c>
      <c r="E36" s="30">
        <f t="shared" si="3"/>
        <v>7.44</v>
      </c>
      <c r="F36" s="16">
        <v>0</v>
      </c>
      <c r="G36" s="30">
        <f t="shared" si="4"/>
        <v>0</v>
      </c>
      <c r="H36" s="30">
        <f t="shared" si="5"/>
        <v>7.44</v>
      </c>
    </row>
    <row r="37" spans="1:8" x14ac:dyDescent="0.25">
      <c r="A37" s="14" t="s">
        <v>108</v>
      </c>
      <c r="B37" s="14" t="s">
        <v>18</v>
      </c>
      <c r="C37" s="15">
        <v>2.23</v>
      </c>
      <c r="D37" s="14">
        <v>6</v>
      </c>
      <c r="E37" s="30">
        <f t="shared" si="3"/>
        <v>13.38</v>
      </c>
      <c r="F37" s="16">
        <v>0</v>
      </c>
      <c r="G37" s="30">
        <f t="shared" si="4"/>
        <v>0</v>
      </c>
      <c r="H37" s="30">
        <f t="shared" si="5"/>
        <v>13.38</v>
      </c>
    </row>
    <row r="38" spans="1:8" x14ac:dyDescent="0.25">
      <c r="A38" s="14" t="s">
        <v>109</v>
      </c>
      <c r="B38" s="14" t="s">
        <v>18</v>
      </c>
      <c r="C38" s="15">
        <v>1.06</v>
      </c>
      <c r="D38" s="14">
        <v>2</v>
      </c>
      <c r="E38" s="30">
        <f t="shared" si="3"/>
        <v>2.12</v>
      </c>
      <c r="F38" s="16">
        <v>0</v>
      </c>
      <c r="G38" s="30">
        <f t="shared" si="4"/>
        <v>0</v>
      </c>
      <c r="H38" s="30">
        <f t="shared" si="5"/>
        <v>2.12</v>
      </c>
    </row>
    <row r="39" spans="1:8" x14ac:dyDescent="0.25">
      <c r="A39" s="14" t="s">
        <v>79</v>
      </c>
      <c r="B39" s="14" t="s">
        <v>18</v>
      </c>
      <c r="C39" s="15">
        <v>5.95</v>
      </c>
      <c r="D39" s="14">
        <v>2</v>
      </c>
      <c r="E39" s="30">
        <f t="shared" si="3"/>
        <v>11.9</v>
      </c>
      <c r="F39" s="16">
        <v>0</v>
      </c>
      <c r="G39" s="30">
        <f t="shared" si="4"/>
        <v>0</v>
      </c>
      <c r="H39" s="30">
        <f t="shared" si="5"/>
        <v>11.9</v>
      </c>
    </row>
    <row r="40" spans="1:8" x14ac:dyDescent="0.25">
      <c r="A40" s="14" t="s">
        <v>110</v>
      </c>
      <c r="B40" s="14" t="s">
        <v>18</v>
      </c>
      <c r="C40" s="15">
        <v>1.1299999999999999</v>
      </c>
      <c r="D40" s="14">
        <v>12.8</v>
      </c>
      <c r="E40" s="30">
        <f t="shared" si="3"/>
        <v>14.46</v>
      </c>
      <c r="F40" s="16">
        <v>0</v>
      </c>
      <c r="G40" s="30">
        <f t="shared" si="4"/>
        <v>0</v>
      </c>
      <c r="H40" s="30">
        <f t="shared" si="5"/>
        <v>14.46</v>
      </c>
    </row>
    <row r="41" spans="1:8" x14ac:dyDescent="0.25">
      <c r="A41" s="14" t="s">
        <v>111</v>
      </c>
      <c r="B41" s="14" t="s">
        <v>18</v>
      </c>
      <c r="C41" s="15">
        <v>2.08</v>
      </c>
      <c r="D41" s="14">
        <v>1</v>
      </c>
      <c r="E41" s="30">
        <f t="shared" si="3"/>
        <v>2.08</v>
      </c>
      <c r="F41" s="16">
        <v>0</v>
      </c>
      <c r="G41" s="30">
        <f t="shared" si="4"/>
        <v>0</v>
      </c>
      <c r="H41" s="30">
        <f t="shared" si="5"/>
        <v>2.08</v>
      </c>
    </row>
    <row r="42" spans="1:8" x14ac:dyDescent="0.25">
      <c r="A42" s="14" t="s">
        <v>112</v>
      </c>
      <c r="B42" s="14" t="s">
        <v>48</v>
      </c>
      <c r="C42" s="15">
        <v>15</v>
      </c>
      <c r="D42" s="14">
        <v>1.5</v>
      </c>
      <c r="E42" s="30">
        <f t="shared" si="3"/>
        <v>22.5</v>
      </c>
      <c r="F42" s="16">
        <v>0</v>
      </c>
      <c r="G42" s="30">
        <f t="shared" si="4"/>
        <v>0</v>
      </c>
      <c r="H42" s="30">
        <f t="shared" si="5"/>
        <v>22.5</v>
      </c>
    </row>
    <row r="43" spans="1:8" x14ac:dyDescent="0.25">
      <c r="A43" s="14" t="s">
        <v>113</v>
      </c>
      <c r="B43" s="14" t="s">
        <v>18</v>
      </c>
      <c r="C43" s="15">
        <v>8.82</v>
      </c>
      <c r="D43" s="14">
        <v>1.5</v>
      </c>
      <c r="E43" s="30">
        <f t="shared" si="3"/>
        <v>13.23</v>
      </c>
      <c r="F43" s="16">
        <v>0</v>
      </c>
      <c r="G43" s="30">
        <f t="shared" si="4"/>
        <v>0</v>
      </c>
      <c r="H43" s="30">
        <f t="shared" si="5"/>
        <v>13.23</v>
      </c>
    </row>
    <row r="44" spans="1:8" x14ac:dyDescent="0.25">
      <c r="A44" s="13" t="s">
        <v>30</v>
      </c>
      <c r="C44" s="30"/>
      <c r="E44" s="30"/>
    </row>
    <row r="45" spans="1:8" x14ac:dyDescent="0.25">
      <c r="A45" s="14" t="s">
        <v>31</v>
      </c>
      <c r="B45" s="14" t="s">
        <v>32</v>
      </c>
      <c r="C45" s="15">
        <v>0.24</v>
      </c>
      <c r="D45" s="14">
        <v>33</v>
      </c>
      <c r="E45" s="30">
        <f>ROUND(C45*D45,2)</f>
        <v>7.92</v>
      </c>
      <c r="F45" s="16">
        <v>0</v>
      </c>
      <c r="G45" s="30">
        <f>ROUND(E45*F45,2)</f>
        <v>0</v>
      </c>
      <c r="H45" s="30">
        <f>ROUND(E45-G45,2)</f>
        <v>7.92</v>
      </c>
    </row>
    <row r="46" spans="1:8" x14ac:dyDescent="0.25">
      <c r="A46" s="13" t="s">
        <v>33</v>
      </c>
      <c r="C46" s="30"/>
      <c r="E46" s="30"/>
    </row>
    <row r="47" spans="1:8" x14ac:dyDescent="0.25">
      <c r="A47" s="14" t="s">
        <v>401</v>
      </c>
      <c r="B47" s="14" t="s">
        <v>60</v>
      </c>
      <c r="C47" s="15">
        <v>2.3199999999999998</v>
      </c>
      <c r="D47" s="14">
        <v>45</v>
      </c>
      <c r="E47" s="30">
        <f>ROUND(C47*D47,2)</f>
        <v>104.4</v>
      </c>
      <c r="F47" s="16">
        <v>0</v>
      </c>
      <c r="G47" s="30">
        <f>ROUND(E47*F47,2)</f>
        <v>0</v>
      </c>
      <c r="H47" s="30">
        <f>ROUND(E47-G47,2)</f>
        <v>104.4</v>
      </c>
    </row>
    <row r="48" spans="1:8" x14ac:dyDescent="0.25">
      <c r="A48" s="13" t="s">
        <v>85</v>
      </c>
      <c r="C48" s="30"/>
      <c r="E48" s="30"/>
    </row>
    <row r="49" spans="1:8" x14ac:dyDescent="0.25">
      <c r="A49" s="14" t="s">
        <v>86</v>
      </c>
      <c r="B49" s="14" t="s">
        <v>18</v>
      </c>
      <c r="C49" s="15">
        <v>0.22</v>
      </c>
      <c r="D49" s="14">
        <v>51</v>
      </c>
      <c r="E49" s="30">
        <f>ROUND(C49*D49,2)</f>
        <v>11.22</v>
      </c>
      <c r="F49" s="16">
        <v>0</v>
      </c>
      <c r="G49" s="30">
        <f>ROUND(E49*F49,2)</f>
        <v>0</v>
      </c>
      <c r="H49" s="30">
        <f>ROUND(E49-G49,2)</f>
        <v>11.22</v>
      </c>
    </row>
    <row r="50" spans="1:8" x14ac:dyDescent="0.25">
      <c r="A50" s="13" t="s">
        <v>114</v>
      </c>
      <c r="C50" s="30"/>
      <c r="E50" s="30"/>
    </row>
    <row r="51" spans="1:8" x14ac:dyDescent="0.25">
      <c r="A51" s="14" t="s">
        <v>115</v>
      </c>
      <c r="B51" s="14" t="s">
        <v>26</v>
      </c>
      <c r="C51" s="15">
        <v>3.3</v>
      </c>
      <c r="D51" s="14">
        <v>0.4</v>
      </c>
      <c r="E51" s="30">
        <f>ROUND(C51*D51,2)</f>
        <v>1.32</v>
      </c>
      <c r="F51" s="16">
        <v>0</v>
      </c>
      <c r="G51" s="30">
        <f>ROUND(E51*F51,2)</f>
        <v>0</v>
      </c>
      <c r="H51" s="30">
        <f>ROUND(E51-G51,2)</f>
        <v>1.32</v>
      </c>
    </row>
    <row r="52" spans="1:8" x14ac:dyDescent="0.25">
      <c r="A52" s="13" t="s">
        <v>61</v>
      </c>
      <c r="C52" s="30"/>
      <c r="E52" s="30"/>
    </row>
    <row r="53" spans="1:8" x14ac:dyDescent="0.25">
      <c r="A53" s="14" t="s">
        <v>62</v>
      </c>
      <c r="B53" s="14" t="s">
        <v>48</v>
      </c>
      <c r="C53" s="15">
        <v>7.5</v>
      </c>
      <c r="D53" s="14">
        <v>1</v>
      </c>
      <c r="E53" s="30">
        <f>ROUND(C53*D53,2)</f>
        <v>7.5</v>
      </c>
      <c r="F53" s="16">
        <v>0</v>
      </c>
      <c r="G53" s="30">
        <f>ROUND(E53*F53,2)</f>
        <v>0</v>
      </c>
      <c r="H53" s="30">
        <f>ROUND(E53-G53,2)</f>
        <v>7.5</v>
      </c>
    </row>
    <row r="54" spans="1:8" x14ac:dyDescent="0.25">
      <c r="A54" s="13" t="s">
        <v>87</v>
      </c>
      <c r="C54" s="30"/>
      <c r="E54" s="30"/>
    </row>
    <row r="55" spans="1:8" x14ac:dyDescent="0.25">
      <c r="A55" s="14" t="s">
        <v>88</v>
      </c>
      <c r="B55" s="14" t="s">
        <v>48</v>
      </c>
      <c r="C55" s="15">
        <v>1</v>
      </c>
      <c r="D55" s="14">
        <v>1</v>
      </c>
      <c r="E55" s="30">
        <f>ROUND(C55*D55,2)</f>
        <v>1</v>
      </c>
      <c r="F55" s="16">
        <v>0</v>
      </c>
      <c r="G55" s="30">
        <f>ROUND(E55*F55,2)</f>
        <v>0</v>
      </c>
      <c r="H55" s="30">
        <f>ROUND(E55-G55,2)</f>
        <v>1</v>
      </c>
    </row>
    <row r="56" spans="1:8" x14ac:dyDescent="0.25">
      <c r="A56" s="13" t="s">
        <v>34</v>
      </c>
      <c r="C56" s="30"/>
      <c r="E56" s="30"/>
    </row>
    <row r="57" spans="1:8" x14ac:dyDescent="0.25">
      <c r="A57" s="14" t="s">
        <v>35</v>
      </c>
      <c r="B57" s="14" t="s">
        <v>36</v>
      </c>
      <c r="C57" s="15">
        <v>58</v>
      </c>
      <c r="D57" s="14">
        <v>0.66600000000000004</v>
      </c>
      <c r="E57" s="30">
        <f>ROUND(C57*D57,2)</f>
        <v>38.630000000000003</v>
      </c>
      <c r="F57" s="16">
        <v>0</v>
      </c>
      <c r="G57" s="30">
        <f>ROUND(E57*F57,2)</f>
        <v>0</v>
      </c>
      <c r="H57" s="30">
        <f>ROUND(E57-G57,2)</f>
        <v>38.630000000000003</v>
      </c>
    </row>
    <row r="58" spans="1:8" x14ac:dyDescent="0.25">
      <c r="A58" s="13" t="s">
        <v>116</v>
      </c>
      <c r="C58" s="30"/>
      <c r="E58" s="30"/>
    </row>
    <row r="59" spans="1:8" x14ac:dyDescent="0.25">
      <c r="A59" s="14" t="s">
        <v>117</v>
      </c>
      <c r="B59" s="14" t="s">
        <v>48</v>
      </c>
      <c r="C59" s="15">
        <v>8</v>
      </c>
      <c r="D59" s="14">
        <v>1</v>
      </c>
      <c r="E59" s="30">
        <f>ROUND(C59*D59,2)</f>
        <v>8</v>
      </c>
      <c r="F59" s="16">
        <v>0</v>
      </c>
      <c r="G59" s="30">
        <f>ROUND(E59*F59,2)</f>
        <v>0</v>
      </c>
      <c r="H59" s="30">
        <f>ROUND(E59-G59,2)</f>
        <v>8</v>
      </c>
    </row>
    <row r="60" spans="1:8" x14ac:dyDescent="0.25">
      <c r="A60" s="13" t="s">
        <v>118</v>
      </c>
      <c r="C60" s="30"/>
      <c r="E60" s="30"/>
    </row>
    <row r="61" spans="1:8" x14ac:dyDescent="0.25">
      <c r="A61" s="14" t="s">
        <v>119</v>
      </c>
      <c r="B61" s="14" t="s">
        <v>48</v>
      </c>
      <c r="C61" s="15">
        <v>10</v>
      </c>
      <c r="D61" s="14">
        <v>0.33300000000000002</v>
      </c>
      <c r="E61" s="30">
        <f>ROUND(C61*D61,2)</f>
        <v>3.33</v>
      </c>
      <c r="F61" s="16">
        <v>0</v>
      </c>
      <c r="G61" s="30">
        <f>ROUND(E61*F61,2)</f>
        <v>0</v>
      </c>
      <c r="H61" s="30">
        <f>ROUND(E61-G61,2)</f>
        <v>3.33</v>
      </c>
    </row>
    <row r="62" spans="1:8" x14ac:dyDescent="0.25">
      <c r="A62" s="13" t="s">
        <v>37</v>
      </c>
      <c r="C62" s="30"/>
      <c r="E62" s="30"/>
    </row>
    <row r="63" spans="1:8" x14ac:dyDescent="0.25">
      <c r="A63" s="14" t="s">
        <v>38</v>
      </c>
      <c r="B63" s="14" t="s">
        <v>39</v>
      </c>
      <c r="C63" s="15">
        <v>16.54</v>
      </c>
      <c r="D63" s="14">
        <v>0.50249999999999995</v>
      </c>
      <c r="E63" s="30">
        <f>ROUND(C63*D63,2)</f>
        <v>8.31</v>
      </c>
      <c r="F63" s="16">
        <v>0</v>
      </c>
      <c r="G63" s="30">
        <f>ROUND(E63*F63,2)</f>
        <v>0</v>
      </c>
      <c r="H63" s="30">
        <f>ROUND(E63-G63,2)</f>
        <v>8.31</v>
      </c>
    </row>
    <row r="64" spans="1:8" x14ac:dyDescent="0.25">
      <c r="A64" s="14" t="s">
        <v>91</v>
      </c>
      <c r="B64" s="14" t="s">
        <v>39</v>
      </c>
      <c r="C64" s="15">
        <v>16.54</v>
      </c>
      <c r="D64" s="14">
        <v>0.20760000000000001</v>
      </c>
      <c r="E64" s="30">
        <f>ROUND(C64*D64,2)</f>
        <v>3.43</v>
      </c>
      <c r="F64" s="16">
        <v>0</v>
      </c>
      <c r="G64" s="30">
        <f>ROUND(E64*F64,2)</f>
        <v>0</v>
      </c>
      <c r="H64" s="30">
        <f>ROUND(E64-G64,2)</f>
        <v>3.43</v>
      </c>
    </row>
    <row r="65" spans="1:8" x14ac:dyDescent="0.25">
      <c r="A65" s="13" t="s">
        <v>40</v>
      </c>
      <c r="C65" s="30"/>
      <c r="E65" s="30"/>
    </row>
    <row r="66" spans="1:8" x14ac:dyDescent="0.25">
      <c r="A66" s="14" t="s">
        <v>41</v>
      </c>
      <c r="B66" s="14" t="s">
        <v>39</v>
      </c>
      <c r="C66" s="15">
        <v>9.06</v>
      </c>
      <c r="D66" s="14">
        <v>0.3</v>
      </c>
      <c r="E66" s="30">
        <f>ROUND(C66*D66,2)</f>
        <v>2.72</v>
      </c>
      <c r="F66" s="16">
        <v>0</v>
      </c>
      <c r="G66" s="30">
        <f>ROUND(E66*F66,2)</f>
        <v>0</v>
      </c>
      <c r="H66" s="30">
        <f>ROUND(E66-G66,2)</f>
        <v>2.72</v>
      </c>
    </row>
    <row r="67" spans="1:8" x14ac:dyDescent="0.25">
      <c r="A67" s="14" t="s">
        <v>42</v>
      </c>
      <c r="B67" s="14" t="s">
        <v>39</v>
      </c>
      <c r="C67" s="15">
        <v>9.06</v>
      </c>
      <c r="D67" s="14">
        <v>6.25E-2</v>
      </c>
      <c r="E67" s="30">
        <f>ROUND(C67*D67,2)</f>
        <v>0.56999999999999995</v>
      </c>
      <c r="F67" s="16">
        <v>0</v>
      </c>
      <c r="G67" s="30">
        <f>ROUND(E67*F67,2)</f>
        <v>0</v>
      </c>
      <c r="H67" s="30">
        <f>ROUND(E67-G67,2)</f>
        <v>0.56999999999999995</v>
      </c>
    </row>
    <row r="68" spans="1:8" x14ac:dyDescent="0.25">
      <c r="A68" s="13" t="s">
        <v>43</v>
      </c>
      <c r="C68" s="30"/>
      <c r="E68" s="30"/>
    </row>
    <row r="69" spans="1:8" x14ac:dyDescent="0.25">
      <c r="A69" s="14" t="s">
        <v>42</v>
      </c>
      <c r="B69" s="14" t="s">
        <v>39</v>
      </c>
      <c r="C69" s="15">
        <v>9.06</v>
      </c>
      <c r="D69" s="14">
        <v>0.1236</v>
      </c>
      <c r="E69" s="30">
        <f>ROUND(C69*D69,2)</f>
        <v>1.1200000000000001</v>
      </c>
      <c r="F69" s="16">
        <v>0</v>
      </c>
      <c r="G69" s="30">
        <f>ROUND(E69*F69,2)</f>
        <v>0</v>
      </c>
      <c r="H69" s="30">
        <f>ROUND(E69-G69,2)</f>
        <v>1.1200000000000001</v>
      </c>
    </row>
    <row r="70" spans="1:8" x14ac:dyDescent="0.25">
      <c r="A70" s="14" t="s">
        <v>91</v>
      </c>
      <c r="B70" s="14" t="s">
        <v>39</v>
      </c>
      <c r="C70" s="15">
        <v>9.06</v>
      </c>
      <c r="D70" s="14">
        <v>0.18990000000000001</v>
      </c>
      <c r="E70" s="30">
        <f>ROUND(C70*D70,2)</f>
        <v>1.72</v>
      </c>
      <c r="F70" s="16">
        <v>0</v>
      </c>
      <c r="G70" s="30">
        <f>ROUND(E70*F70,2)</f>
        <v>0</v>
      </c>
      <c r="H70" s="30">
        <f>ROUND(E70-G70,2)</f>
        <v>1.72</v>
      </c>
    </row>
    <row r="71" spans="1:8" x14ac:dyDescent="0.25">
      <c r="A71" s="14" t="s">
        <v>44</v>
      </c>
      <c r="B71" s="14" t="s">
        <v>39</v>
      </c>
      <c r="C71" s="15">
        <v>16.55</v>
      </c>
      <c r="D71" s="14">
        <v>0.50529999999999997</v>
      </c>
      <c r="E71" s="30">
        <f>ROUND(C71*D71,2)</f>
        <v>8.36</v>
      </c>
      <c r="F71" s="16">
        <v>0</v>
      </c>
      <c r="G71" s="30">
        <f>ROUND(E71*F71,2)</f>
        <v>0</v>
      </c>
      <c r="H71" s="30">
        <f>ROUND(E71-G71,2)</f>
        <v>8.36</v>
      </c>
    </row>
    <row r="72" spans="1:8" x14ac:dyDescent="0.25">
      <c r="A72" s="13" t="s">
        <v>45</v>
      </c>
      <c r="C72" s="30"/>
      <c r="E72" s="30"/>
    </row>
    <row r="73" spans="1:8" x14ac:dyDescent="0.25">
      <c r="A73" s="14" t="s">
        <v>38</v>
      </c>
      <c r="B73" s="14" t="s">
        <v>19</v>
      </c>
      <c r="C73" s="15">
        <v>4.4800000000000004</v>
      </c>
      <c r="D73" s="14">
        <v>7.2736999999999998</v>
      </c>
      <c r="E73" s="30">
        <f>ROUND(C73*D73,2)</f>
        <v>32.590000000000003</v>
      </c>
      <c r="F73" s="16">
        <v>0</v>
      </c>
      <c r="G73" s="30">
        <f>ROUND(E73*F73,2)</f>
        <v>0</v>
      </c>
      <c r="H73" s="30">
        <f>ROUND(E73-G73,2)</f>
        <v>32.590000000000003</v>
      </c>
    </row>
    <row r="74" spans="1:8" x14ac:dyDescent="0.25">
      <c r="A74" s="14" t="s">
        <v>91</v>
      </c>
      <c r="B74" s="14" t="s">
        <v>19</v>
      </c>
      <c r="C74" s="15">
        <v>4.4800000000000004</v>
      </c>
      <c r="D74" s="14">
        <v>4.8836000000000004</v>
      </c>
      <c r="E74" s="30">
        <f>ROUND(C74*D74,2)</f>
        <v>21.88</v>
      </c>
      <c r="F74" s="16">
        <v>0</v>
      </c>
      <c r="G74" s="30">
        <f>ROUND(E74*F74,2)</f>
        <v>0</v>
      </c>
      <c r="H74" s="30">
        <f>ROUND(E74-G74,2)</f>
        <v>21.88</v>
      </c>
    </row>
    <row r="75" spans="1:8" x14ac:dyDescent="0.25">
      <c r="A75" s="14" t="s">
        <v>46</v>
      </c>
      <c r="B75" s="14" t="s">
        <v>19</v>
      </c>
      <c r="C75" s="15">
        <v>4.4800000000000004</v>
      </c>
      <c r="D75" s="14">
        <v>8.5535999999999994</v>
      </c>
      <c r="E75" s="30">
        <f>ROUND(C75*D75,2)</f>
        <v>38.32</v>
      </c>
      <c r="F75" s="16">
        <v>0</v>
      </c>
      <c r="G75" s="30">
        <f>ROUND(E75*F75,2)</f>
        <v>0</v>
      </c>
      <c r="H75" s="30">
        <f>ROUND(E75-G75,2)</f>
        <v>38.32</v>
      </c>
    </row>
    <row r="76" spans="1:8" x14ac:dyDescent="0.25">
      <c r="A76" s="13" t="s">
        <v>47</v>
      </c>
      <c r="C76" s="30"/>
      <c r="E76" s="30"/>
    </row>
    <row r="77" spans="1:8" x14ac:dyDescent="0.25">
      <c r="A77" s="14" t="s">
        <v>42</v>
      </c>
      <c r="B77" s="14" t="s">
        <v>48</v>
      </c>
      <c r="C77" s="15">
        <v>10.86</v>
      </c>
      <c r="D77" s="14">
        <v>1</v>
      </c>
      <c r="E77" s="30">
        <f>ROUND(C77*D77,2)</f>
        <v>10.86</v>
      </c>
      <c r="F77" s="16">
        <v>0</v>
      </c>
      <c r="G77" s="30">
        <f>ROUND(E77*F77,2)</f>
        <v>0</v>
      </c>
      <c r="H77" s="30">
        <f t="shared" ref="H77:H83" si="6">ROUND(E77-G77,2)</f>
        <v>10.86</v>
      </c>
    </row>
    <row r="78" spans="1:8" x14ac:dyDescent="0.25">
      <c r="A78" s="14" t="s">
        <v>38</v>
      </c>
      <c r="B78" s="14" t="s">
        <v>48</v>
      </c>
      <c r="C78" s="15">
        <v>4.51</v>
      </c>
      <c r="D78" s="14">
        <v>1</v>
      </c>
      <c r="E78" s="30">
        <f>ROUND(C78*D78,2)</f>
        <v>4.51</v>
      </c>
      <c r="F78" s="16">
        <v>0</v>
      </c>
      <c r="G78" s="30">
        <f>ROUND(E78*F78,2)</f>
        <v>0</v>
      </c>
      <c r="H78" s="30">
        <f t="shared" si="6"/>
        <v>4.51</v>
      </c>
    </row>
    <row r="79" spans="1:8" x14ac:dyDescent="0.25">
      <c r="A79" s="14" t="s">
        <v>91</v>
      </c>
      <c r="B79" s="14" t="s">
        <v>48</v>
      </c>
      <c r="C79" s="15">
        <v>25.83</v>
      </c>
      <c r="D79" s="14">
        <v>1</v>
      </c>
      <c r="E79" s="30">
        <f>ROUND(C79*D79,2)</f>
        <v>25.83</v>
      </c>
      <c r="F79" s="16">
        <v>0</v>
      </c>
      <c r="G79" s="30">
        <f>ROUND(E79*F79,2)</f>
        <v>0</v>
      </c>
      <c r="H79" s="30">
        <f t="shared" si="6"/>
        <v>25.83</v>
      </c>
    </row>
    <row r="80" spans="1:8" x14ac:dyDescent="0.25">
      <c r="A80" s="14" t="s">
        <v>46</v>
      </c>
      <c r="B80" s="14" t="s">
        <v>48</v>
      </c>
      <c r="C80" s="15">
        <v>7.16</v>
      </c>
      <c r="D80" s="14">
        <v>1</v>
      </c>
      <c r="E80" s="30">
        <f>ROUND(C80*D80,2)</f>
        <v>7.16</v>
      </c>
      <c r="F80" s="16">
        <v>0</v>
      </c>
      <c r="G80" s="30">
        <f>ROUND(E80*F80,2)</f>
        <v>0</v>
      </c>
      <c r="H80" s="30">
        <f t="shared" si="6"/>
        <v>7.16</v>
      </c>
    </row>
    <row r="81" spans="1:8" x14ac:dyDescent="0.25">
      <c r="A81" s="9" t="s">
        <v>49</v>
      </c>
      <c r="B81" s="9" t="s">
        <v>48</v>
      </c>
      <c r="C81" s="10">
        <v>29.55</v>
      </c>
      <c r="D81" s="9">
        <v>1</v>
      </c>
      <c r="E81" s="28">
        <f>ROUND(C81*D81,2)</f>
        <v>29.55</v>
      </c>
      <c r="F81" s="11">
        <v>0</v>
      </c>
      <c r="G81" s="28">
        <f>ROUND(E81*F81,2)</f>
        <v>0</v>
      </c>
      <c r="H81" s="28">
        <f t="shared" si="6"/>
        <v>29.55</v>
      </c>
    </row>
    <row r="82" spans="1:8" x14ac:dyDescent="0.25">
      <c r="A82" s="7" t="s">
        <v>50</v>
      </c>
      <c r="C82" s="30"/>
      <c r="E82" s="30">
        <f>SUM(E13:E81)</f>
        <v>1074.8700000000003</v>
      </c>
      <c r="G82" s="12">
        <f>SUM(G13:G81)</f>
        <v>0</v>
      </c>
      <c r="H82" s="12">
        <f t="shared" si="6"/>
        <v>1074.8699999999999</v>
      </c>
    </row>
    <row r="83" spans="1:8" x14ac:dyDescent="0.25">
      <c r="A83" s="7" t="s">
        <v>51</v>
      </c>
      <c r="C83" s="30"/>
      <c r="E83" s="30">
        <f>+E9-E82</f>
        <v>-8.6700000000003001</v>
      </c>
      <c r="G83" s="12">
        <f>+G9-G82</f>
        <v>0</v>
      </c>
      <c r="H83" s="12">
        <f t="shared" si="6"/>
        <v>-8.67</v>
      </c>
    </row>
    <row r="84" spans="1:8" x14ac:dyDescent="0.25">
      <c r="A84" t="s">
        <v>12</v>
      </c>
      <c r="C84" s="30"/>
      <c r="E84" s="30"/>
    </row>
    <row r="85" spans="1:8" x14ac:dyDescent="0.25">
      <c r="A85" s="7" t="s">
        <v>52</v>
      </c>
      <c r="C85" s="30"/>
      <c r="E85" s="30"/>
    </row>
    <row r="86" spans="1:8" x14ac:dyDescent="0.25">
      <c r="A86" s="14" t="s">
        <v>42</v>
      </c>
      <c r="B86" s="14" t="s">
        <v>48</v>
      </c>
      <c r="C86" s="15">
        <v>19.68</v>
      </c>
      <c r="D86" s="14">
        <v>1</v>
      </c>
      <c r="E86" s="30">
        <f>ROUND(C86*D86,2)</f>
        <v>19.68</v>
      </c>
      <c r="F86" s="16">
        <v>0</v>
      </c>
      <c r="G86" s="30">
        <f>ROUND(E86*F86,2)</f>
        <v>0</v>
      </c>
      <c r="H86" s="30">
        <f t="shared" ref="H86:H92" si="7">ROUND(E86-G86,2)</f>
        <v>19.68</v>
      </c>
    </row>
    <row r="87" spans="1:8" x14ac:dyDescent="0.25">
      <c r="A87" s="14" t="s">
        <v>38</v>
      </c>
      <c r="B87" s="14" t="s">
        <v>48</v>
      </c>
      <c r="C87" s="15">
        <v>31.95</v>
      </c>
      <c r="D87" s="14">
        <v>1</v>
      </c>
      <c r="E87" s="30">
        <f>ROUND(C87*D87,2)</f>
        <v>31.95</v>
      </c>
      <c r="F87" s="16">
        <v>0</v>
      </c>
      <c r="G87" s="30">
        <f>ROUND(E87*F87,2)</f>
        <v>0</v>
      </c>
      <c r="H87" s="30">
        <f t="shared" si="7"/>
        <v>31.95</v>
      </c>
    </row>
    <row r="88" spans="1:8" x14ac:dyDescent="0.25">
      <c r="A88" s="14" t="s">
        <v>91</v>
      </c>
      <c r="B88" s="14" t="s">
        <v>48</v>
      </c>
      <c r="C88" s="15">
        <v>115.36</v>
      </c>
      <c r="D88" s="14">
        <v>1</v>
      </c>
      <c r="E88" s="30">
        <f>ROUND(C88*D88,2)</f>
        <v>115.36</v>
      </c>
      <c r="F88" s="16">
        <v>0</v>
      </c>
      <c r="G88" s="30">
        <f>ROUND(E88*F88,2)</f>
        <v>0</v>
      </c>
      <c r="H88" s="30">
        <f t="shared" si="7"/>
        <v>115.36</v>
      </c>
    </row>
    <row r="89" spans="1:8" x14ac:dyDescent="0.25">
      <c r="A89" s="9" t="s">
        <v>46</v>
      </c>
      <c r="B89" s="9" t="s">
        <v>48</v>
      </c>
      <c r="C89" s="10">
        <v>65.010000000000005</v>
      </c>
      <c r="D89" s="9">
        <v>1</v>
      </c>
      <c r="E89" s="28">
        <f>ROUND(C89*D89,2)</f>
        <v>65.010000000000005</v>
      </c>
      <c r="F89" s="11">
        <v>0</v>
      </c>
      <c r="G89" s="28">
        <f>ROUND(E89*F89,2)</f>
        <v>0</v>
      </c>
      <c r="H89" s="28">
        <f t="shared" si="7"/>
        <v>65.010000000000005</v>
      </c>
    </row>
    <row r="90" spans="1:8" x14ac:dyDescent="0.25">
      <c r="A90" s="7" t="s">
        <v>53</v>
      </c>
      <c r="C90" s="30"/>
      <c r="E90" s="30">
        <f>SUM(E86:E89)</f>
        <v>232</v>
      </c>
      <c r="G90" s="12">
        <f>SUM(G86:G89)</f>
        <v>0</v>
      </c>
      <c r="H90" s="12">
        <f t="shared" si="7"/>
        <v>232</v>
      </c>
    </row>
    <row r="91" spans="1:8" x14ac:dyDescent="0.25">
      <c r="A91" s="7" t="s">
        <v>54</v>
      </c>
      <c r="C91" s="30"/>
      <c r="E91" s="30">
        <f>+E82+E90</f>
        <v>1306.8700000000003</v>
      </c>
      <c r="G91" s="12">
        <f>+G82+G90</f>
        <v>0</v>
      </c>
      <c r="H91" s="12">
        <f t="shared" si="7"/>
        <v>1306.8699999999999</v>
      </c>
    </row>
    <row r="92" spans="1:8" x14ac:dyDescent="0.25">
      <c r="A92" s="7" t="s">
        <v>55</v>
      </c>
      <c r="C92" s="30"/>
      <c r="E92" s="30">
        <f>+E9-E91</f>
        <v>-240.6700000000003</v>
      </c>
      <c r="G92" s="12">
        <f>+G9-G91</f>
        <v>0</v>
      </c>
      <c r="H92" s="12">
        <f t="shared" si="7"/>
        <v>-240.67</v>
      </c>
    </row>
    <row r="93" spans="1:8" x14ac:dyDescent="0.25">
      <c r="A93" t="s">
        <v>120</v>
      </c>
      <c r="C93" s="30"/>
      <c r="E93" s="30"/>
    </row>
    <row r="94" spans="1:8" x14ac:dyDescent="0.25">
      <c r="A94" t="s">
        <v>427</v>
      </c>
      <c r="C94" s="30"/>
      <c r="E94" s="30"/>
    </row>
    <row r="95" spans="1:8" x14ac:dyDescent="0.25">
      <c r="C95" s="30"/>
      <c r="E95" s="30"/>
    </row>
    <row r="96" spans="1:8" x14ac:dyDescent="0.25">
      <c r="A96" s="7" t="s">
        <v>121</v>
      </c>
      <c r="C96" s="30"/>
      <c r="E96" s="30"/>
    </row>
    <row r="97" spans="1:18" x14ac:dyDescent="0.25">
      <c r="A97" s="7" t="s">
        <v>122</v>
      </c>
      <c r="C97" s="30"/>
      <c r="E97" s="30"/>
    </row>
    <row r="99" spans="1:18" x14ac:dyDescent="0.25">
      <c r="A99" s="7" t="s">
        <v>50</v>
      </c>
      <c r="E99" s="34">
        <f>VLOOKUP(A99,$A$1:$H$98,5,FALSE)</f>
        <v>1074.8700000000003</v>
      </c>
    </row>
    <row r="100" spans="1:18" x14ac:dyDescent="0.25">
      <c r="A100" s="7" t="s">
        <v>295</v>
      </c>
      <c r="E100" s="34">
        <f>VLOOKUP(A100,$A$1:$H$98,5,FALSE)</f>
        <v>232</v>
      </c>
    </row>
    <row r="101" spans="1:18" x14ac:dyDescent="0.25">
      <c r="A101" s="7" t="s">
        <v>296</v>
      </c>
      <c r="E101" s="34">
        <f t="shared" ref="E101:E102" si="8">VLOOKUP(A101,$A$1:$H$98,5,FALSE)</f>
        <v>1306.8700000000003</v>
      </c>
    </row>
    <row r="102" spans="1:18" x14ac:dyDescent="0.25">
      <c r="A102" s="7" t="s">
        <v>55</v>
      </c>
      <c r="E102" s="34">
        <f t="shared" si="8"/>
        <v>-240.6700000000003</v>
      </c>
    </row>
    <row r="103" spans="1:18" x14ac:dyDescent="0.25">
      <c r="A103" s="39" t="s">
        <v>257</v>
      </c>
    </row>
    <row r="104" spans="1:18" x14ac:dyDescent="0.25">
      <c r="A104" s="39" t="s">
        <v>257</v>
      </c>
      <c r="K104" s="39" t="s">
        <v>258</v>
      </c>
    </row>
    <row r="105" spans="1:18" x14ac:dyDescent="0.25">
      <c r="A105" s="34">
        <f>E102</f>
        <v>-240.6700000000003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-240.6700000000003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8" x14ac:dyDescent="0.25">
      <c r="A106">
        <f>A107-Calculator!$B$15</f>
        <v>205</v>
      </c>
      <c r="B106" s="12">
        <f t="dataTable" ref="B106:I112" dt2D="1" dtr="1" r1="D8" r2="D7" ca="1"/>
        <v>-1047.3700000000001</v>
      </c>
      <c r="C106" s="12">
        <v>-1046.8200000000002</v>
      </c>
      <c r="D106" s="12">
        <v>-1046.27</v>
      </c>
      <c r="E106" s="12">
        <v>-1045.72</v>
      </c>
      <c r="F106" s="12">
        <v>-1045.17</v>
      </c>
      <c r="G106" s="12">
        <v>-1044.6200000000001</v>
      </c>
      <c r="H106" s="12">
        <v>-1044.0700000000002</v>
      </c>
      <c r="I106" s="12">
        <v>-1043.52</v>
      </c>
      <c r="K106">
        <f>K107-Calculator!$B$27</f>
        <v>45</v>
      </c>
      <c r="L106" s="12">
        <f t="dataTable" ref="L106:R112" dt2D="1" dtr="1" r1="D8" r2="D7"/>
        <v>-1148.17</v>
      </c>
      <c r="M106" s="12">
        <v>-1147.6200000000001</v>
      </c>
      <c r="N106" s="12">
        <v>-1147.0700000000002</v>
      </c>
      <c r="O106" s="12">
        <v>-1146.5200000000002</v>
      </c>
      <c r="P106" s="12">
        <v>-1145.9700000000003</v>
      </c>
      <c r="Q106" s="12">
        <v>-1145.42</v>
      </c>
      <c r="R106" s="12">
        <v>-1144.8700000000001</v>
      </c>
    </row>
    <row r="107" spans="1:18" x14ac:dyDescent="0.25">
      <c r="A107">
        <f>A108-Calculator!$B$15</f>
        <v>210</v>
      </c>
      <c r="B107" s="12">
        <v>-1044.2200000000003</v>
      </c>
      <c r="C107" s="12">
        <v>-1043.6700000000003</v>
      </c>
      <c r="D107" s="12">
        <v>-1043.1200000000003</v>
      </c>
      <c r="E107" s="12">
        <v>-1042.5700000000002</v>
      </c>
      <c r="F107" s="12">
        <v>-1042.0200000000002</v>
      </c>
      <c r="G107" s="12">
        <v>-1041.4700000000003</v>
      </c>
      <c r="H107" s="12">
        <v>-1040.9200000000003</v>
      </c>
      <c r="I107" s="12">
        <v>-1040.3700000000003</v>
      </c>
      <c r="K107">
        <f>K108-Calculator!$B$27</f>
        <v>50</v>
      </c>
      <c r="L107" s="12">
        <v>-1145.0200000000004</v>
      </c>
      <c r="M107" s="12">
        <v>-1144.4700000000003</v>
      </c>
      <c r="N107" s="12">
        <v>-1143.9200000000003</v>
      </c>
      <c r="O107" s="12">
        <v>-1143.3700000000003</v>
      </c>
      <c r="P107" s="12">
        <v>-1142.8200000000004</v>
      </c>
      <c r="Q107" s="12">
        <v>-1142.2700000000004</v>
      </c>
      <c r="R107" s="12">
        <v>-1141.7200000000003</v>
      </c>
    </row>
    <row r="108" spans="1:18" x14ac:dyDescent="0.25">
      <c r="A108">
        <f>A109-Calculator!$B$15</f>
        <v>215</v>
      </c>
      <c r="B108" s="12">
        <v>-1041.0700000000002</v>
      </c>
      <c r="C108" s="12">
        <v>-1040.5200000000002</v>
      </c>
      <c r="D108" s="12">
        <v>-1039.9700000000003</v>
      </c>
      <c r="E108" s="12">
        <v>-1039.4200000000003</v>
      </c>
      <c r="F108" s="12">
        <v>-1038.8700000000001</v>
      </c>
      <c r="G108" s="12">
        <v>-1038.3200000000002</v>
      </c>
      <c r="H108" s="12">
        <v>-1037.7700000000002</v>
      </c>
      <c r="I108" s="12">
        <v>-1037.2200000000003</v>
      </c>
      <c r="K108">
        <f>K109-Calculator!$B$27</f>
        <v>55</v>
      </c>
      <c r="L108" s="12">
        <v>-1141.8700000000001</v>
      </c>
      <c r="M108" s="12">
        <v>-1141.3200000000002</v>
      </c>
      <c r="N108" s="12">
        <v>-1140.77</v>
      </c>
      <c r="O108" s="12">
        <v>-1140.22</v>
      </c>
      <c r="P108" s="12">
        <v>-1139.67</v>
      </c>
      <c r="Q108" s="12">
        <v>-1139.1200000000001</v>
      </c>
      <c r="R108" s="12">
        <v>-1138.5700000000002</v>
      </c>
    </row>
    <row r="109" spans="1:18" x14ac:dyDescent="0.25">
      <c r="A109">
        <f>Calculator!B10</f>
        <v>220</v>
      </c>
      <c r="B109" s="12">
        <v>-1037.92</v>
      </c>
      <c r="C109" s="12">
        <v>-1037.3700000000001</v>
      </c>
      <c r="D109" s="12">
        <v>-1036.8200000000002</v>
      </c>
      <c r="E109" s="12">
        <v>-1036.2700000000002</v>
      </c>
      <c r="F109" s="12">
        <v>-1035.7200000000003</v>
      </c>
      <c r="G109" s="12">
        <v>-1035.17</v>
      </c>
      <c r="H109" s="12">
        <v>-1034.6200000000001</v>
      </c>
      <c r="I109" s="12">
        <v>-1034.0700000000002</v>
      </c>
      <c r="K109">
        <f>Calculator!B22</f>
        <v>60</v>
      </c>
      <c r="L109" s="12">
        <v>-1138.7200000000003</v>
      </c>
      <c r="M109" s="12">
        <v>-1138.1700000000003</v>
      </c>
      <c r="N109" s="12">
        <v>-1137.6200000000003</v>
      </c>
      <c r="O109" s="12">
        <v>-1137.0700000000002</v>
      </c>
      <c r="P109" s="12">
        <v>-1136.5200000000002</v>
      </c>
      <c r="Q109" s="12">
        <v>-1135.9700000000003</v>
      </c>
      <c r="R109" s="12">
        <v>-1135.4200000000003</v>
      </c>
    </row>
    <row r="110" spans="1:18" x14ac:dyDescent="0.25">
      <c r="A110">
        <f>A109+Calculator!$B$15</f>
        <v>225</v>
      </c>
      <c r="B110" s="12">
        <v>-1034.7700000000004</v>
      </c>
      <c r="C110" s="12">
        <v>-1034.2200000000003</v>
      </c>
      <c r="D110" s="12">
        <v>-1033.6700000000003</v>
      </c>
      <c r="E110" s="12">
        <v>-1033.1200000000003</v>
      </c>
      <c r="F110" s="12">
        <v>-1032.5700000000004</v>
      </c>
      <c r="G110" s="12">
        <v>-1032.0200000000004</v>
      </c>
      <c r="H110" s="12">
        <v>-1031.4700000000003</v>
      </c>
      <c r="I110" s="12">
        <v>-1030.9200000000003</v>
      </c>
      <c r="K110">
        <f>K109+Calculator!$B$27</f>
        <v>65</v>
      </c>
      <c r="L110" s="12">
        <v>-1135.5700000000002</v>
      </c>
      <c r="M110" s="12">
        <v>-1135.0200000000002</v>
      </c>
      <c r="N110" s="12">
        <v>-1134.4700000000003</v>
      </c>
      <c r="O110" s="12">
        <v>-1133.9200000000003</v>
      </c>
      <c r="P110" s="12">
        <v>-1133.3700000000001</v>
      </c>
      <c r="Q110" s="12">
        <v>-1132.8200000000002</v>
      </c>
      <c r="R110" s="12">
        <v>-1132.2700000000002</v>
      </c>
    </row>
    <row r="111" spans="1:18" x14ac:dyDescent="0.25">
      <c r="A111">
        <f>A110+Calculator!$B$15</f>
        <v>230</v>
      </c>
      <c r="B111" s="12">
        <v>-1031.6200000000001</v>
      </c>
      <c r="C111" s="12">
        <v>-1031.0700000000002</v>
      </c>
      <c r="D111" s="12">
        <v>-1030.52</v>
      </c>
      <c r="E111" s="12">
        <v>-1029.97</v>
      </c>
      <c r="F111" s="12">
        <v>-1029.42</v>
      </c>
      <c r="G111" s="12">
        <v>-1028.8700000000001</v>
      </c>
      <c r="H111" s="12">
        <v>-1028.3200000000002</v>
      </c>
      <c r="I111" s="12">
        <v>-1027.77</v>
      </c>
      <c r="K111">
        <f>K110+Calculator!$B$27</f>
        <v>70</v>
      </c>
      <c r="L111" s="12">
        <v>-1132.42</v>
      </c>
      <c r="M111" s="12">
        <v>-1131.8700000000001</v>
      </c>
      <c r="N111" s="12">
        <v>-1131.3200000000002</v>
      </c>
      <c r="O111" s="12">
        <v>-1130.7700000000002</v>
      </c>
      <c r="P111" s="12">
        <v>-1130.2200000000003</v>
      </c>
      <c r="Q111" s="12">
        <v>-1129.67</v>
      </c>
      <c r="R111" s="12">
        <v>-1129.1200000000001</v>
      </c>
    </row>
    <row r="112" spans="1:18" x14ac:dyDescent="0.25">
      <c r="A112">
        <f>A111+Calculator!$B$15</f>
        <v>235</v>
      </c>
      <c r="B112" s="12">
        <v>-1028.4700000000003</v>
      </c>
      <c r="C112" s="12">
        <v>-1027.9200000000003</v>
      </c>
      <c r="D112" s="12">
        <v>-1027.3700000000003</v>
      </c>
      <c r="E112" s="12">
        <v>-1026.8200000000002</v>
      </c>
      <c r="F112" s="12">
        <v>-1026.2700000000002</v>
      </c>
      <c r="G112" s="12">
        <v>-1025.7200000000003</v>
      </c>
      <c r="H112" s="12">
        <v>-1025.1700000000003</v>
      </c>
      <c r="I112" s="12">
        <v>-1024.6200000000003</v>
      </c>
      <c r="K112">
        <f>K111+Calculator!$B$27</f>
        <v>75</v>
      </c>
      <c r="L112" s="12">
        <v>-1129.2700000000004</v>
      </c>
      <c r="M112" s="12">
        <v>-1128.7200000000003</v>
      </c>
      <c r="N112" s="12">
        <v>-1128.1700000000003</v>
      </c>
      <c r="O112" s="12">
        <v>-1127.6200000000003</v>
      </c>
      <c r="P112" s="12">
        <v>-1127.0700000000004</v>
      </c>
      <c r="Q112" s="12">
        <v>-1126.5200000000004</v>
      </c>
      <c r="R112" s="12">
        <v>-1125.9700000000003</v>
      </c>
    </row>
    <row r="114" spans="1:14" x14ac:dyDescent="0.25">
      <c r="A114" s="39" t="s">
        <v>257</v>
      </c>
      <c r="K114" s="39" t="s">
        <v>258</v>
      </c>
    </row>
    <row r="115" spans="1:14" x14ac:dyDescent="0.25">
      <c r="A115" t="s">
        <v>315</v>
      </c>
      <c r="B115" t="s">
        <v>316</v>
      </c>
      <c r="C115" t="s">
        <v>317</v>
      </c>
      <c r="K115" t="s">
        <v>315</v>
      </c>
      <c r="L115" t="s">
        <v>316</v>
      </c>
      <c r="M115" t="s">
        <v>317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-1047.3700000000001</v>
      </c>
      <c r="K116">
        <f>$K$106</f>
        <v>45</v>
      </c>
      <c r="L116">
        <f>$L$105</f>
        <v>-15</v>
      </c>
      <c r="M116">
        <f>K116+L116</f>
        <v>30</v>
      </c>
      <c r="N116" s="12">
        <f>L106</f>
        <v>-1148.17</v>
      </c>
    </row>
    <row r="117" spans="1:14" x14ac:dyDescent="0.25">
      <c r="A117">
        <f t="shared" ref="A117" si="9">$A$107</f>
        <v>210</v>
      </c>
      <c r="B117">
        <f>$C$105</f>
        <v>-10</v>
      </c>
      <c r="C117">
        <f t="shared" ref="C117:C122" si="10">A117+B117</f>
        <v>200</v>
      </c>
      <c r="D117" s="12">
        <f>C107</f>
        <v>-1043.6700000000003</v>
      </c>
      <c r="K117">
        <f t="shared" ref="K117" si="11">$K$107</f>
        <v>50</v>
      </c>
      <c r="L117">
        <f t="shared" ref="L117" si="12">$M$105</f>
        <v>-10</v>
      </c>
      <c r="M117">
        <f t="shared" ref="M117:M122" si="13">K117+L117</f>
        <v>40</v>
      </c>
      <c r="N117" s="12">
        <f>M107</f>
        <v>-1144.4700000000003</v>
      </c>
    </row>
    <row r="118" spans="1:14" x14ac:dyDescent="0.25">
      <c r="A118">
        <f t="shared" ref="A118" si="14">$A$108</f>
        <v>215</v>
      </c>
      <c r="B118">
        <f>$D$105</f>
        <v>-5</v>
      </c>
      <c r="C118">
        <f t="shared" si="10"/>
        <v>210</v>
      </c>
      <c r="D118" s="12">
        <f>D108</f>
        <v>-1039.9700000000003</v>
      </c>
      <c r="K118">
        <f t="shared" ref="K118" si="15">$K$108</f>
        <v>55</v>
      </c>
      <c r="L118">
        <f t="shared" ref="L118" si="16">$N$105</f>
        <v>-5</v>
      </c>
      <c r="M118">
        <f t="shared" si="13"/>
        <v>50</v>
      </c>
      <c r="N118" s="12">
        <f>N108</f>
        <v>-1140.77</v>
      </c>
    </row>
    <row r="119" spans="1:14" x14ac:dyDescent="0.25">
      <c r="A119">
        <f t="shared" ref="A119" si="17">$A$109</f>
        <v>220</v>
      </c>
      <c r="B119">
        <f>$E$105</f>
        <v>0</v>
      </c>
      <c r="C119">
        <f t="shared" si="10"/>
        <v>220</v>
      </c>
      <c r="D119" s="12">
        <f>E109</f>
        <v>-1036.2700000000002</v>
      </c>
      <c r="K119">
        <f t="shared" ref="K119" si="18">$K$109</f>
        <v>60</v>
      </c>
      <c r="L119">
        <f t="shared" ref="L119" si="19">$O$105</f>
        <v>0</v>
      </c>
      <c r="M119">
        <f t="shared" si="13"/>
        <v>60</v>
      </c>
      <c r="N119" s="12">
        <f>O109</f>
        <v>-1137.0700000000002</v>
      </c>
    </row>
    <row r="120" spans="1:14" x14ac:dyDescent="0.25">
      <c r="A120">
        <f t="shared" ref="A120" si="20">$A$110</f>
        <v>225</v>
      </c>
      <c r="B120">
        <f>$F$105</f>
        <v>5</v>
      </c>
      <c r="C120">
        <f t="shared" si="10"/>
        <v>230</v>
      </c>
      <c r="D120" s="12">
        <f>F110</f>
        <v>-1032.5700000000004</v>
      </c>
      <c r="K120">
        <f t="shared" ref="K120" si="21">$K$110</f>
        <v>65</v>
      </c>
      <c r="L120">
        <f t="shared" ref="L120" si="22">$P$105</f>
        <v>5</v>
      </c>
      <c r="M120">
        <f t="shared" si="13"/>
        <v>70</v>
      </c>
      <c r="N120" s="12">
        <f>P110</f>
        <v>-1133.3700000000001</v>
      </c>
    </row>
    <row r="121" spans="1:14" x14ac:dyDescent="0.25">
      <c r="A121">
        <f t="shared" ref="A121" si="23">$A$111</f>
        <v>230</v>
      </c>
      <c r="B121">
        <f>$G$105</f>
        <v>10</v>
      </c>
      <c r="C121">
        <f t="shared" si="10"/>
        <v>240</v>
      </c>
      <c r="D121" s="12">
        <f>G111</f>
        <v>-1028.8700000000001</v>
      </c>
      <c r="K121">
        <f t="shared" ref="K121" si="24">$K$111</f>
        <v>70</v>
      </c>
      <c r="L121">
        <f t="shared" ref="L121" si="25">$Q$105</f>
        <v>10</v>
      </c>
      <c r="M121">
        <f t="shared" si="13"/>
        <v>80</v>
      </c>
      <c r="N121" s="12">
        <f>Q111</f>
        <v>-1129.67</v>
      </c>
    </row>
    <row r="122" spans="1:14" x14ac:dyDescent="0.25">
      <c r="A122">
        <f t="shared" ref="A122" si="26">$A$112</f>
        <v>235</v>
      </c>
      <c r="B122">
        <f>$H$105</f>
        <v>15</v>
      </c>
      <c r="C122">
        <f t="shared" si="10"/>
        <v>250</v>
      </c>
      <c r="D122" s="12">
        <f>H112</f>
        <v>-1025.1700000000003</v>
      </c>
      <c r="K122">
        <f t="shared" ref="K122" si="27">$K$112</f>
        <v>75</v>
      </c>
      <c r="L122">
        <f t="shared" ref="L122" si="28">$R$105</f>
        <v>15</v>
      </c>
      <c r="M122">
        <f t="shared" si="13"/>
        <v>90</v>
      </c>
      <c r="N122" s="12">
        <f>R112</f>
        <v>-1125.9700000000003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6E60D-AE3F-4129-87ED-14ECAB40CBE6}">
  <dimension ref="A1:R122"/>
  <sheetViews>
    <sheetView workbookViewId="0">
      <selection activeCell="D21" sqref="D21"/>
    </sheetView>
  </sheetViews>
  <sheetFormatPr defaultRowHeight="15" x14ac:dyDescent="0.25"/>
  <cols>
    <col min="1" max="1" width="22.7109375" customWidth="1"/>
    <col min="2" max="2" width="10.42578125" customWidth="1"/>
    <col min="3" max="3" width="10.7109375" customWidth="1"/>
    <col min="4" max="4" width="12.28515625" customWidth="1"/>
    <col min="5" max="5" width="14.5703125" bestFit="1" customWidth="1"/>
    <col min="6" max="6" width="9.28515625" bestFit="1" customWidth="1"/>
    <col min="7" max="7" width="10.28515625" customWidth="1"/>
    <col min="8" max="8" width="10.5703125" bestFit="1" customWidth="1"/>
  </cols>
  <sheetData>
    <row r="1" spans="1:8" x14ac:dyDescent="0.25">
      <c r="A1" s="59" t="s">
        <v>226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158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447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f>IF(Calculator!B7="Cotton",Calculator!B13,IF(Calculator!B19="Cotton",Calculator!B25,0.74))</f>
        <v>0.74</v>
      </c>
      <c r="D7" s="17">
        <f>IF(Calculator!B7="Cotton",Calculator!B10,IF(Calculator!B19="Cotton",Calculator!B22,1200))</f>
        <v>1200</v>
      </c>
      <c r="E7" s="30">
        <f>ROUND(C7*D7,2)</f>
        <v>888</v>
      </c>
      <c r="F7" s="16">
        <v>0</v>
      </c>
      <c r="G7" s="30">
        <f>ROUND(E7*F7,2)</f>
        <v>0</v>
      </c>
      <c r="H7" s="30">
        <f>ROUND(E7-G7,2)</f>
        <v>888</v>
      </c>
    </row>
    <row r="8" spans="1:8" x14ac:dyDescent="0.25">
      <c r="A8" s="9" t="s">
        <v>65</v>
      </c>
      <c r="B8" s="9" t="s">
        <v>29</v>
      </c>
      <c r="C8" s="49">
        <f>IF(Calculator!B7="Cotton",Calculator!C13,IF(Calculator!B19="Cotton",Calculator!C25,0.11))</f>
        <v>0.11</v>
      </c>
      <c r="D8" s="50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1066.2</v>
      </c>
      <c r="G9" s="12">
        <f>SUM(G7:G8)</f>
        <v>0</v>
      </c>
      <c r="H9" s="12">
        <f>ROUND(E9-G9,2)</f>
        <v>1066.2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14</v>
      </c>
      <c r="C12" s="30"/>
      <c r="E12" s="30"/>
    </row>
    <row r="13" spans="1:8" x14ac:dyDescent="0.25">
      <c r="A13" s="14" t="s">
        <v>15</v>
      </c>
      <c r="B13" s="14" t="s">
        <v>16</v>
      </c>
      <c r="C13" s="15">
        <v>7.6</v>
      </c>
      <c r="D13" s="14">
        <v>2.5</v>
      </c>
      <c r="E13" s="30">
        <f>ROUND(C13*D13,2)</f>
        <v>19</v>
      </c>
      <c r="F13" s="16">
        <v>0</v>
      </c>
      <c r="G13" s="30">
        <f>ROUND(E13*F13,2)</f>
        <v>0</v>
      </c>
      <c r="H13" s="30">
        <f>ROUND(E13-G13,2)</f>
        <v>19</v>
      </c>
    </row>
    <row r="14" spans="1:8" x14ac:dyDescent="0.25">
      <c r="A14" s="14" t="s">
        <v>57</v>
      </c>
      <c r="B14" s="14" t="s">
        <v>16</v>
      </c>
      <c r="C14" s="15">
        <v>6.4</v>
      </c>
      <c r="D14" s="14">
        <v>5.75</v>
      </c>
      <c r="E14" s="30">
        <f>ROUND(C14*D14,2)</f>
        <v>36.799999999999997</v>
      </c>
      <c r="F14" s="16">
        <v>0</v>
      </c>
      <c r="G14" s="30">
        <f>ROUND(E14*F14,2)</f>
        <v>0</v>
      </c>
      <c r="H14" s="30">
        <f>ROUND(E14-G14,2)</f>
        <v>36.799999999999997</v>
      </c>
    </row>
    <row r="15" spans="1:8" x14ac:dyDescent="0.25">
      <c r="A15" s="13" t="s">
        <v>17</v>
      </c>
      <c r="C15" s="30"/>
      <c r="E15" s="30"/>
    </row>
    <row r="16" spans="1:8" x14ac:dyDescent="0.25">
      <c r="A16" s="14" t="s">
        <v>66</v>
      </c>
      <c r="B16" s="14" t="s">
        <v>18</v>
      </c>
      <c r="C16" s="15">
        <v>1.52</v>
      </c>
      <c r="D16" s="14">
        <v>2.2999999999999998</v>
      </c>
      <c r="E16" s="30">
        <f>ROUND(C16*D16,2)</f>
        <v>3.5</v>
      </c>
      <c r="F16" s="16">
        <v>0</v>
      </c>
      <c r="G16" s="30">
        <f>ROUND(E16*F16,2)</f>
        <v>0</v>
      </c>
      <c r="H16" s="30">
        <f>ROUND(E16-G16,2)</f>
        <v>3.5</v>
      </c>
    </row>
    <row r="17" spans="1:8" x14ac:dyDescent="0.25">
      <c r="A17" s="14" t="s">
        <v>67</v>
      </c>
      <c r="B17" s="14" t="s">
        <v>26</v>
      </c>
      <c r="C17" s="15">
        <v>3.56</v>
      </c>
      <c r="D17" s="14">
        <v>2.3125</v>
      </c>
      <c r="E17" s="30">
        <f>ROUND(C17*D17,2)</f>
        <v>8.23</v>
      </c>
      <c r="F17" s="16">
        <v>0</v>
      </c>
      <c r="G17" s="30">
        <f>ROUND(E17*F17,2)</f>
        <v>0</v>
      </c>
      <c r="H17" s="30">
        <f>ROUND(E17-G17,2)</f>
        <v>8.23</v>
      </c>
    </row>
    <row r="18" spans="1:8" x14ac:dyDescent="0.25">
      <c r="A18" s="14" t="s">
        <v>68</v>
      </c>
      <c r="B18" s="14" t="s">
        <v>26</v>
      </c>
      <c r="C18" s="15">
        <v>12.5</v>
      </c>
      <c r="D18" s="14">
        <v>0.5</v>
      </c>
      <c r="E18" s="30">
        <f>ROUND(C18*D18,2)</f>
        <v>6.25</v>
      </c>
      <c r="F18" s="16">
        <v>0</v>
      </c>
      <c r="G18" s="30">
        <f>ROUND(E18*F18,2)</f>
        <v>0</v>
      </c>
      <c r="H18" s="30">
        <f>ROUND(E18-G18,2)</f>
        <v>6.25</v>
      </c>
    </row>
    <row r="19" spans="1:8" x14ac:dyDescent="0.25">
      <c r="A19" s="13" t="s">
        <v>69</v>
      </c>
      <c r="C19" s="30"/>
      <c r="E19" s="30"/>
    </row>
    <row r="20" spans="1:8" x14ac:dyDescent="0.25">
      <c r="A20" s="14" t="s">
        <v>70</v>
      </c>
      <c r="B20" s="14" t="s">
        <v>29</v>
      </c>
      <c r="C20" s="15">
        <v>0.11</v>
      </c>
      <c r="D20" s="14">
        <f>D7</f>
        <v>1200</v>
      </c>
      <c r="E20" s="30">
        <f>ROUND(C20*D20,2)</f>
        <v>132</v>
      </c>
      <c r="F20" s="16">
        <v>0</v>
      </c>
      <c r="G20" s="30">
        <f>ROUND(E20*F20,2)</f>
        <v>0</v>
      </c>
      <c r="H20" s="30">
        <f>ROUND(E20-G20,2)</f>
        <v>132</v>
      </c>
    </row>
    <row r="21" spans="1:8" x14ac:dyDescent="0.25">
      <c r="A21" s="13" t="s">
        <v>20</v>
      </c>
      <c r="C21" s="30"/>
      <c r="E21" s="30"/>
    </row>
    <row r="22" spans="1:8" x14ac:dyDescent="0.25">
      <c r="A22" s="14" t="s">
        <v>22</v>
      </c>
      <c r="B22" s="14" t="s">
        <v>21</v>
      </c>
      <c r="C22" s="15">
        <v>46.6</v>
      </c>
      <c r="D22" s="14">
        <v>1.5</v>
      </c>
      <c r="E22" s="30">
        <f>ROUND(C22*D22,2)</f>
        <v>69.900000000000006</v>
      </c>
      <c r="F22" s="16">
        <v>0</v>
      </c>
      <c r="G22" s="30">
        <f>ROUND(E22*F22,2)</f>
        <v>0</v>
      </c>
      <c r="H22" s="30">
        <f>ROUND(E22-G22,2)</f>
        <v>69.900000000000006</v>
      </c>
    </row>
    <row r="23" spans="1:8" x14ac:dyDescent="0.25">
      <c r="A23" s="14" t="s">
        <v>103</v>
      </c>
      <c r="B23" s="14" t="s">
        <v>19</v>
      </c>
      <c r="C23" s="15">
        <v>4.3</v>
      </c>
      <c r="D23" s="14">
        <v>34.358199999999997</v>
      </c>
      <c r="E23" s="30">
        <f>ROUND(C23*D23,2)</f>
        <v>147.74</v>
      </c>
      <c r="F23" s="16">
        <v>0</v>
      </c>
      <c r="G23" s="30">
        <f>ROUND(E23*F23,2)</f>
        <v>0</v>
      </c>
      <c r="H23" s="30">
        <f>ROUND(E23-G23,2)</f>
        <v>147.74</v>
      </c>
    </row>
    <row r="24" spans="1:8" x14ac:dyDescent="0.25">
      <c r="A24" s="13" t="s">
        <v>23</v>
      </c>
      <c r="C24" s="30"/>
      <c r="E24" s="30"/>
    </row>
    <row r="25" spans="1:8" x14ac:dyDescent="0.25">
      <c r="A25" s="14" t="s">
        <v>71</v>
      </c>
      <c r="B25" s="14" t="s">
        <v>48</v>
      </c>
      <c r="C25" s="15">
        <v>20</v>
      </c>
      <c r="D25" s="14">
        <v>1</v>
      </c>
      <c r="E25" s="30">
        <f>ROUND(C25*D25,2)</f>
        <v>20</v>
      </c>
      <c r="F25" s="16">
        <v>0</v>
      </c>
      <c r="G25" s="30">
        <f>ROUND(E25*F25,2)</f>
        <v>0</v>
      </c>
      <c r="H25" s="30">
        <f>ROUND(E25-G25,2)</f>
        <v>20</v>
      </c>
    </row>
    <row r="26" spans="1:8" x14ac:dyDescent="0.25">
      <c r="A26" s="13" t="s">
        <v>24</v>
      </c>
      <c r="C26" s="30"/>
      <c r="E26" s="30"/>
    </row>
    <row r="27" spans="1:8" x14ac:dyDescent="0.25">
      <c r="A27" s="14" t="s">
        <v>59</v>
      </c>
      <c r="B27" s="14" t="s">
        <v>26</v>
      </c>
      <c r="C27" s="15">
        <v>14.3</v>
      </c>
      <c r="D27" s="14">
        <v>0.5</v>
      </c>
      <c r="E27" s="30">
        <f t="shared" ref="E27:E33" si="0">ROUND(C27*D27,2)</f>
        <v>7.15</v>
      </c>
      <c r="F27" s="16">
        <v>0</v>
      </c>
      <c r="G27" s="30">
        <f t="shared" ref="G27:G33" si="1">ROUND(E27*F27,2)</f>
        <v>0</v>
      </c>
      <c r="H27" s="30">
        <f t="shared" ref="H27:H33" si="2">ROUND(E27-G27,2)</f>
        <v>7.15</v>
      </c>
    </row>
    <row r="28" spans="1:8" x14ac:dyDescent="0.25">
      <c r="A28" s="14" t="s">
        <v>25</v>
      </c>
      <c r="B28" s="14" t="s">
        <v>18</v>
      </c>
      <c r="C28" s="15">
        <v>0.34</v>
      </c>
      <c r="D28" s="14">
        <v>32</v>
      </c>
      <c r="E28" s="30">
        <f t="shared" si="0"/>
        <v>10.88</v>
      </c>
      <c r="F28" s="16">
        <v>0</v>
      </c>
      <c r="G28" s="30">
        <f t="shared" si="1"/>
        <v>0</v>
      </c>
      <c r="H28" s="30">
        <f t="shared" si="2"/>
        <v>10.88</v>
      </c>
    </row>
    <row r="29" spans="1:8" x14ac:dyDescent="0.25">
      <c r="A29" s="14" t="s">
        <v>104</v>
      </c>
      <c r="B29" s="14" t="s">
        <v>26</v>
      </c>
      <c r="C29" s="15">
        <v>13.86</v>
      </c>
      <c r="D29" s="14">
        <v>1</v>
      </c>
      <c r="E29" s="30">
        <f t="shared" si="0"/>
        <v>13.86</v>
      </c>
      <c r="F29" s="16">
        <v>0</v>
      </c>
      <c r="G29" s="30">
        <f t="shared" si="1"/>
        <v>0</v>
      </c>
      <c r="H29" s="30">
        <f t="shared" si="2"/>
        <v>13.86</v>
      </c>
    </row>
    <row r="30" spans="1:8" x14ac:dyDescent="0.25">
      <c r="A30" s="14" t="s">
        <v>105</v>
      </c>
      <c r="B30" s="14" t="s">
        <v>18</v>
      </c>
      <c r="C30" s="15">
        <v>0.37</v>
      </c>
      <c r="D30" s="14">
        <v>48</v>
      </c>
      <c r="E30" s="30">
        <f t="shared" si="0"/>
        <v>17.760000000000002</v>
      </c>
      <c r="F30" s="16">
        <v>0</v>
      </c>
      <c r="G30" s="30">
        <f t="shared" si="1"/>
        <v>0</v>
      </c>
      <c r="H30" s="30">
        <f t="shared" si="2"/>
        <v>17.760000000000002</v>
      </c>
    </row>
    <row r="31" spans="1:8" x14ac:dyDescent="0.25">
      <c r="A31" s="14" t="s">
        <v>106</v>
      </c>
      <c r="B31" s="14" t="s">
        <v>26</v>
      </c>
      <c r="C31" s="15">
        <v>6.37</v>
      </c>
      <c r="D31" s="14">
        <v>2</v>
      </c>
      <c r="E31" s="30">
        <f t="shared" si="0"/>
        <v>12.74</v>
      </c>
      <c r="F31" s="16">
        <v>0</v>
      </c>
      <c r="G31" s="30">
        <f t="shared" si="1"/>
        <v>0</v>
      </c>
      <c r="H31" s="30">
        <f t="shared" si="2"/>
        <v>12.74</v>
      </c>
    </row>
    <row r="32" spans="1:8" x14ac:dyDescent="0.25">
      <c r="A32" s="14" t="s">
        <v>400</v>
      </c>
      <c r="B32" s="14" t="s">
        <v>26</v>
      </c>
      <c r="C32" s="15">
        <v>8.6</v>
      </c>
      <c r="D32" s="14">
        <v>7</v>
      </c>
      <c r="E32" s="30">
        <f t="shared" si="0"/>
        <v>60.2</v>
      </c>
      <c r="F32" s="16">
        <v>0</v>
      </c>
      <c r="G32" s="30">
        <f t="shared" si="1"/>
        <v>0</v>
      </c>
      <c r="H32" s="30">
        <f t="shared" si="2"/>
        <v>60.2</v>
      </c>
    </row>
    <row r="33" spans="1:8" x14ac:dyDescent="0.25">
      <c r="A33" s="14" t="s">
        <v>74</v>
      </c>
      <c r="B33" s="14" t="s">
        <v>26</v>
      </c>
      <c r="C33" s="15">
        <v>11.45</v>
      </c>
      <c r="D33" s="14">
        <v>2</v>
      </c>
      <c r="E33" s="30">
        <f t="shared" si="0"/>
        <v>22.9</v>
      </c>
      <c r="F33" s="16">
        <v>0</v>
      </c>
      <c r="G33" s="30">
        <f t="shared" si="1"/>
        <v>0</v>
      </c>
      <c r="H33" s="30">
        <f t="shared" si="2"/>
        <v>22.9</v>
      </c>
    </row>
    <row r="34" spans="1:8" x14ac:dyDescent="0.25">
      <c r="A34" s="13" t="s">
        <v>27</v>
      </c>
      <c r="C34" s="30"/>
      <c r="E34" s="30"/>
    </row>
    <row r="35" spans="1:8" x14ac:dyDescent="0.25">
      <c r="A35" s="14" t="s">
        <v>78</v>
      </c>
      <c r="B35" s="14" t="s">
        <v>29</v>
      </c>
      <c r="C35" s="15">
        <v>9.3000000000000007</v>
      </c>
      <c r="D35" s="14">
        <v>2</v>
      </c>
      <c r="E35" s="30">
        <f t="shared" ref="E35:E43" si="3">ROUND(C35*D35,2)</f>
        <v>18.600000000000001</v>
      </c>
      <c r="F35" s="16">
        <v>0</v>
      </c>
      <c r="G35" s="30">
        <f t="shared" ref="G35:G43" si="4">ROUND(E35*F35,2)</f>
        <v>0</v>
      </c>
      <c r="H35" s="30">
        <f t="shared" ref="H35:H43" si="5">ROUND(E35-G35,2)</f>
        <v>18.600000000000001</v>
      </c>
    </row>
    <row r="36" spans="1:8" x14ac:dyDescent="0.25">
      <c r="A36" s="14" t="s">
        <v>107</v>
      </c>
      <c r="B36" s="14" t="s">
        <v>18</v>
      </c>
      <c r="C36" s="15">
        <v>1.43</v>
      </c>
      <c r="D36" s="14">
        <v>5.2</v>
      </c>
      <c r="E36" s="30">
        <f t="shared" si="3"/>
        <v>7.44</v>
      </c>
      <c r="F36" s="16">
        <v>0</v>
      </c>
      <c r="G36" s="30">
        <f t="shared" si="4"/>
        <v>0</v>
      </c>
      <c r="H36" s="30">
        <f t="shared" si="5"/>
        <v>7.44</v>
      </c>
    </row>
    <row r="37" spans="1:8" x14ac:dyDescent="0.25">
      <c r="A37" s="14" t="s">
        <v>79</v>
      </c>
      <c r="B37" s="14" t="s">
        <v>18</v>
      </c>
      <c r="C37" s="15">
        <v>5.95</v>
      </c>
      <c r="D37" s="14">
        <v>2</v>
      </c>
      <c r="E37" s="30">
        <f t="shared" si="3"/>
        <v>11.9</v>
      </c>
      <c r="F37" s="16">
        <v>0</v>
      </c>
      <c r="G37" s="30">
        <f t="shared" si="4"/>
        <v>0</v>
      </c>
      <c r="H37" s="30">
        <f t="shared" si="5"/>
        <v>11.9</v>
      </c>
    </row>
    <row r="38" spans="1:8" x14ac:dyDescent="0.25">
      <c r="A38" s="14" t="s">
        <v>108</v>
      </c>
      <c r="B38" s="14" t="s">
        <v>18</v>
      </c>
      <c r="C38" s="15">
        <v>2.23</v>
      </c>
      <c r="D38" s="14">
        <v>6</v>
      </c>
      <c r="E38" s="30">
        <f t="shared" si="3"/>
        <v>13.38</v>
      </c>
      <c r="F38" s="16">
        <v>0</v>
      </c>
      <c r="G38" s="30">
        <f t="shared" si="4"/>
        <v>0</v>
      </c>
      <c r="H38" s="30">
        <f t="shared" si="5"/>
        <v>13.38</v>
      </c>
    </row>
    <row r="39" spans="1:8" x14ac:dyDescent="0.25">
      <c r="A39" s="14" t="s">
        <v>109</v>
      </c>
      <c r="B39" s="14" t="s">
        <v>18</v>
      </c>
      <c r="C39" s="15">
        <v>1.06</v>
      </c>
      <c r="D39" s="14">
        <v>2</v>
      </c>
      <c r="E39" s="30">
        <f t="shared" si="3"/>
        <v>2.12</v>
      </c>
      <c r="F39" s="16">
        <v>0</v>
      </c>
      <c r="G39" s="30">
        <f t="shared" si="4"/>
        <v>0</v>
      </c>
      <c r="H39" s="30">
        <f t="shared" si="5"/>
        <v>2.12</v>
      </c>
    </row>
    <row r="40" spans="1:8" x14ac:dyDescent="0.25">
      <c r="A40" s="14" t="s">
        <v>110</v>
      </c>
      <c r="B40" s="14" t="s">
        <v>18</v>
      </c>
      <c r="C40" s="15">
        <v>1.1299999999999999</v>
      </c>
      <c r="D40" s="14">
        <v>12.8</v>
      </c>
      <c r="E40" s="30">
        <f t="shared" si="3"/>
        <v>14.46</v>
      </c>
      <c r="F40" s="16">
        <v>0</v>
      </c>
      <c r="G40" s="30">
        <f t="shared" si="4"/>
        <v>0</v>
      </c>
      <c r="H40" s="30">
        <f t="shared" si="5"/>
        <v>14.46</v>
      </c>
    </row>
    <row r="41" spans="1:8" x14ac:dyDescent="0.25">
      <c r="A41" s="14" t="s">
        <v>111</v>
      </c>
      <c r="B41" s="14" t="s">
        <v>18</v>
      </c>
      <c r="C41" s="15">
        <v>2.08</v>
      </c>
      <c r="D41" s="14">
        <v>1</v>
      </c>
      <c r="E41" s="30">
        <f t="shared" si="3"/>
        <v>2.08</v>
      </c>
      <c r="F41" s="16">
        <v>0</v>
      </c>
      <c r="G41" s="30">
        <f t="shared" si="4"/>
        <v>0</v>
      </c>
      <c r="H41" s="30">
        <f t="shared" si="5"/>
        <v>2.08</v>
      </c>
    </row>
    <row r="42" spans="1:8" x14ac:dyDescent="0.25">
      <c r="A42" s="14" t="s">
        <v>112</v>
      </c>
      <c r="B42" s="14" t="s">
        <v>48</v>
      </c>
      <c r="C42" s="15">
        <v>15</v>
      </c>
      <c r="D42" s="14">
        <v>1.5</v>
      </c>
      <c r="E42" s="30">
        <f t="shared" si="3"/>
        <v>22.5</v>
      </c>
      <c r="F42" s="16">
        <v>0</v>
      </c>
      <c r="G42" s="30">
        <f t="shared" si="4"/>
        <v>0</v>
      </c>
      <c r="H42" s="30">
        <f t="shared" si="5"/>
        <v>22.5</v>
      </c>
    </row>
    <row r="43" spans="1:8" x14ac:dyDescent="0.25">
      <c r="A43" s="14" t="s">
        <v>113</v>
      </c>
      <c r="B43" s="14" t="s">
        <v>18</v>
      </c>
      <c r="C43" s="15">
        <v>8.82</v>
      </c>
      <c r="D43" s="14">
        <v>1.5</v>
      </c>
      <c r="E43" s="30">
        <f t="shared" si="3"/>
        <v>13.23</v>
      </c>
      <c r="F43" s="16">
        <v>0</v>
      </c>
      <c r="G43" s="30">
        <f t="shared" si="4"/>
        <v>0</v>
      </c>
      <c r="H43" s="30">
        <f t="shared" si="5"/>
        <v>13.23</v>
      </c>
    </row>
    <row r="44" spans="1:8" x14ac:dyDescent="0.25">
      <c r="A44" s="13" t="s">
        <v>33</v>
      </c>
      <c r="C44" s="30"/>
      <c r="E44" s="30"/>
    </row>
    <row r="45" spans="1:8" x14ac:dyDescent="0.25">
      <c r="A45" s="14" t="s">
        <v>401</v>
      </c>
      <c r="B45" s="14" t="s">
        <v>60</v>
      </c>
      <c r="C45" s="15">
        <v>2.3199999999999998</v>
      </c>
      <c r="D45" s="14">
        <v>45</v>
      </c>
      <c r="E45" s="30">
        <f>ROUND(C45*D45,2)</f>
        <v>104.4</v>
      </c>
      <c r="F45" s="16">
        <v>0</v>
      </c>
      <c r="G45" s="30">
        <f>ROUND(E45*F45,2)</f>
        <v>0</v>
      </c>
      <c r="H45" s="30">
        <f>ROUND(E45-G45,2)</f>
        <v>104.4</v>
      </c>
    </row>
    <row r="46" spans="1:8" x14ac:dyDescent="0.25">
      <c r="A46" s="13" t="s">
        <v>85</v>
      </c>
      <c r="C46" s="30"/>
      <c r="E46" s="30"/>
    </row>
    <row r="47" spans="1:8" x14ac:dyDescent="0.25">
      <c r="A47" s="14" t="s">
        <v>86</v>
      </c>
      <c r="B47" s="14" t="s">
        <v>18</v>
      </c>
      <c r="C47" s="15">
        <v>0.22</v>
      </c>
      <c r="D47" s="14">
        <v>48</v>
      </c>
      <c r="E47" s="30">
        <f>ROUND(C47*D47,2)</f>
        <v>10.56</v>
      </c>
      <c r="F47" s="16">
        <v>0</v>
      </c>
      <c r="G47" s="30">
        <f>ROUND(E47*F47,2)</f>
        <v>0</v>
      </c>
      <c r="H47" s="30">
        <f>ROUND(E47-G47,2)</f>
        <v>10.56</v>
      </c>
    </row>
    <row r="48" spans="1:8" x14ac:dyDescent="0.25">
      <c r="A48" s="13" t="s">
        <v>114</v>
      </c>
      <c r="C48" s="30"/>
      <c r="E48" s="30"/>
    </row>
    <row r="49" spans="1:8" x14ac:dyDescent="0.25">
      <c r="A49" s="14" t="s">
        <v>115</v>
      </c>
      <c r="B49" s="14" t="s">
        <v>26</v>
      </c>
      <c r="C49" s="15">
        <v>3.3</v>
      </c>
      <c r="D49" s="14">
        <v>0.4</v>
      </c>
      <c r="E49" s="30">
        <f>ROUND(C49*D49,2)</f>
        <v>1.32</v>
      </c>
      <c r="F49" s="16">
        <v>0</v>
      </c>
      <c r="G49" s="30">
        <f>ROUND(E49*F49,2)</f>
        <v>0</v>
      </c>
      <c r="H49" s="30">
        <f>ROUND(E49-G49,2)</f>
        <v>1.32</v>
      </c>
    </row>
    <row r="50" spans="1:8" x14ac:dyDescent="0.25">
      <c r="A50" s="13" t="s">
        <v>61</v>
      </c>
      <c r="C50" s="30"/>
      <c r="E50" s="30"/>
    </row>
    <row r="51" spans="1:8" x14ac:dyDescent="0.25">
      <c r="A51" s="14" t="s">
        <v>62</v>
      </c>
      <c r="B51" s="14" t="s">
        <v>48</v>
      </c>
      <c r="C51" s="15">
        <v>7.5</v>
      </c>
      <c r="D51" s="14">
        <v>1</v>
      </c>
      <c r="E51" s="30">
        <f>ROUND(C51*D51,2)</f>
        <v>7.5</v>
      </c>
      <c r="F51" s="16">
        <v>0</v>
      </c>
      <c r="G51" s="30">
        <f>ROUND(E51*F51,2)</f>
        <v>0</v>
      </c>
      <c r="H51" s="30">
        <f>ROUND(E51-G51,2)</f>
        <v>7.5</v>
      </c>
    </row>
    <row r="52" spans="1:8" x14ac:dyDescent="0.25">
      <c r="A52" s="13" t="s">
        <v>87</v>
      </c>
      <c r="C52" s="30"/>
      <c r="E52" s="30"/>
    </row>
    <row r="53" spans="1:8" x14ac:dyDescent="0.25">
      <c r="A53" s="14" t="s">
        <v>88</v>
      </c>
      <c r="B53" s="14" t="s">
        <v>48</v>
      </c>
      <c r="C53" s="15">
        <v>1</v>
      </c>
      <c r="D53" s="14">
        <v>1</v>
      </c>
      <c r="E53" s="30">
        <f>ROUND(C53*D53,2)</f>
        <v>1</v>
      </c>
      <c r="F53" s="16">
        <v>0</v>
      </c>
      <c r="G53" s="30">
        <f>ROUND(E53*F53,2)</f>
        <v>0</v>
      </c>
      <c r="H53" s="30">
        <f>ROUND(E53-G53,2)</f>
        <v>1</v>
      </c>
    </row>
    <row r="54" spans="1:8" x14ac:dyDescent="0.25">
      <c r="A54" s="13" t="s">
        <v>34</v>
      </c>
      <c r="C54" s="30"/>
      <c r="E54" s="30"/>
    </row>
    <row r="55" spans="1:8" x14ac:dyDescent="0.25">
      <c r="A55" s="14" t="s">
        <v>35</v>
      </c>
      <c r="B55" s="14" t="s">
        <v>36</v>
      </c>
      <c r="C55" s="15">
        <v>58</v>
      </c>
      <c r="D55" s="14">
        <v>0.66600000000000004</v>
      </c>
      <c r="E55" s="30">
        <f>ROUND(C55*D55,2)</f>
        <v>38.630000000000003</v>
      </c>
      <c r="F55" s="16">
        <v>0</v>
      </c>
      <c r="G55" s="30">
        <f>ROUND(E55*F55,2)</f>
        <v>0</v>
      </c>
      <c r="H55" s="30">
        <f>ROUND(E55-G55,2)</f>
        <v>38.630000000000003</v>
      </c>
    </row>
    <row r="56" spans="1:8" x14ac:dyDescent="0.25">
      <c r="A56" s="13" t="s">
        <v>116</v>
      </c>
      <c r="C56" s="30"/>
      <c r="E56" s="30"/>
    </row>
    <row r="57" spans="1:8" x14ac:dyDescent="0.25">
      <c r="A57" s="14" t="s">
        <v>117</v>
      </c>
      <c r="B57" s="14" t="s">
        <v>48</v>
      </c>
      <c r="C57" s="15">
        <v>8</v>
      </c>
      <c r="D57" s="14">
        <v>1</v>
      </c>
      <c r="E57" s="30">
        <f>ROUND(C57*D57,2)</f>
        <v>8</v>
      </c>
      <c r="F57" s="16">
        <v>0</v>
      </c>
      <c r="G57" s="30">
        <f>ROUND(E57*F57,2)</f>
        <v>0</v>
      </c>
      <c r="H57" s="30">
        <f>ROUND(E57-G57,2)</f>
        <v>8</v>
      </c>
    </row>
    <row r="58" spans="1:8" x14ac:dyDescent="0.25">
      <c r="A58" s="13" t="s">
        <v>118</v>
      </c>
      <c r="C58" s="30"/>
      <c r="E58" s="30"/>
    </row>
    <row r="59" spans="1:8" x14ac:dyDescent="0.25">
      <c r="A59" s="14" t="s">
        <v>119</v>
      </c>
      <c r="B59" s="14" t="s">
        <v>48</v>
      </c>
      <c r="C59" s="15">
        <v>10</v>
      </c>
      <c r="D59" s="14">
        <v>0.33300000000000002</v>
      </c>
      <c r="E59" s="30">
        <f>ROUND(C59*D59,2)</f>
        <v>3.33</v>
      </c>
      <c r="F59" s="16">
        <v>0</v>
      </c>
      <c r="G59" s="30">
        <f>ROUND(E59*F59,2)</f>
        <v>0</v>
      </c>
      <c r="H59" s="30">
        <f>ROUND(E59-G59,2)</f>
        <v>3.33</v>
      </c>
    </row>
    <row r="60" spans="1:8" x14ac:dyDescent="0.25">
      <c r="A60" s="13" t="s">
        <v>37</v>
      </c>
      <c r="C60" s="30"/>
      <c r="E60" s="30"/>
    </row>
    <row r="61" spans="1:8" x14ac:dyDescent="0.25">
      <c r="A61" s="14" t="s">
        <v>38</v>
      </c>
      <c r="B61" s="14" t="s">
        <v>39</v>
      </c>
      <c r="C61" s="15">
        <v>16.54</v>
      </c>
      <c r="D61" s="14">
        <v>0.39929999999999999</v>
      </c>
      <c r="E61" s="30">
        <f>ROUND(C61*D61,2)</f>
        <v>6.6</v>
      </c>
      <c r="F61" s="16">
        <v>0</v>
      </c>
      <c r="G61" s="30">
        <f>ROUND(E61*F61,2)</f>
        <v>0</v>
      </c>
      <c r="H61" s="30">
        <f>ROUND(E61-G61,2)</f>
        <v>6.6</v>
      </c>
    </row>
    <row r="62" spans="1:8" x14ac:dyDescent="0.25">
      <c r="A62" s="14" t="s">
        <v>91</v>
      </c>
      <c r="B62" s="14" t="s">
        <v>39</v>
      </c>
      <c r="C62" s="15">
        <v>16.54</v>
      </c>
      <c r="D62" s="14">
        <v>0.20760000000000001</v>
      </c>
      <c r="E62" s="30">
        <f>ROUND(C62*D62,2)</f>
        <v>3.43</v>
      </c>
      <c r="F62" s="16">
        <v>0</v>
      </c>
      <c r="G62" s="30">
        <f>ROUND(E62*F62,2)</f>
        <v>0</v>
      </c>
      <c r="H62" s="30">
        <f>ROUND(E62-G62,2)</f>
        <v>3.43</v>
      </c>
    </row>
    <row r="63" spans="1:8" x14ac:dyDescent="0.25">
      <c r="A63" s="13" t="s">
        <v>40</v>
      </c>
      <c r="C63" s="30"/>
      <c r="E63" s="30"/>
    </row>
    <row r="64" spans="1:8" x14ac:dyDescent="0.25">
      <c r="A64" s="14" t="s">
        <v>41</v>
      </c>
      <c r="B64" s="14" t="s">
        <v>39</v>
      </c>
      <c r="C64" s="15">
        <v>9.06</v>
      </c>
      <c r="D64" s="14">
        <v>0.20369999999999999</v>
      </c>
      <c r="E64" s="30">
        <f>ROUND(C64*D64,2)</f>
        <v>1.85</v>
      </c>
      <c r="F64" s="16">
        <v>0</v>
      </c>
      <c r="G64" s="30">
        <f>ROUND(E64*F64,2)</f>
        <v>0</v>
      </c>
      <c r="H64" s="30">
        <f>ROUND(E64-G64,2)</f>
        <v>1.85</v>
      </c>
    </row>
    <row r="65" spans="1:8" x14ac:dyDescent="0.25">
      <c r="A65" s="13" t="s">
        <v>43</v>
      </c>
      <c r="C65" s="30"/>
      <c r="E65" s="30"/>
    </row>
    <row r="66" spans="1:8" x14ac:dyDescent="0.25">
      <c r="A66" s="14" t="s">
        <v>42</v>
      </c>
      <c r="B66" s="14" t="s">
        <v>39</v>
      </c>
      <c r="C66" s="15">
        <v>9.06</v>
      </c>
      <c r="D66" s="14">
        <v>0.1236</v>
      </c>
      <c r="E66" s="30">
        <f>ROUND(C66*D66,2)</f>
        <v>1.1200000000000001</v>
      </c>
      <c r="F66" s="16">
        <v>0</v>
      </c>
      <c r="G66" s="30">
        <f>ROUND(E66*F66,2)</f>
        <v>0</v>
      </c>
      <c r="H66" s="30">
        <f>ROUND(E66-G66,2)</f>
        <v>1.1200000000000001</v>
      </c>
    </row>
    <row r="67" spans="1:8" x14ac:dyDescent="0.25">
      <c r="A67" s="14" t="s">
        <v>91</v>
      </c>
      <c r="B67" s="14" t="s">
        <v>39</v>
      </c>
      <c r="C67" s="15">
        <v>9.06</v>
      </c>
      <c r="D67" s="14">
        <v>0.18990000000000001</v>
      </c>
      <c r="E67" s="30">
        <f>ROUND(C67*D67,2)</f>
        <v>1.72</v>
      </c>
      <c r="F67" s="16">
        <v>0</v>
      </c>
      <c r="G67" s="30">
        <f>ROUND(E67*F67,2)</f>
        <v>0</v>
      </c>
      <c r="H67" s="30">
        <f>ROUND(E67-G67,2)</f>
        <v>1.72</v>
      </c>
    </row>
    <row r="68" spans="1:8" x14ac:dyDescent="0.25">
      <c r="A68" s="14" t="s">
        <v>44</v>
      </c>
      <c r="B68" s="14" t="s">
        <v>39</v>
      </c>
      <c r="C68" s="15">
        <v>16.559999999999999</v>
      </c>
      <c r="D68" s="14">
        <v>0.48549999999999999</v>
      </c>
      <c r="E68" s="30">
        <f>ROUND(C68*D68,2)</f>
        <v>8.0399999999999991</v>
      </c>
      <c r="F68" s="16">
        <v>0</v>
      </c>
      <c r="G68" s="30">
        <f>ROUND(E68*F68,2)</f>
        <v>0</v>
      </c>
      <c r="H68" s="30">
        <f>ROUND(E68-G68,2)</f>
        <v>8.0399999999999991</v>
      </c>
    </row>
    <row r="69" spans="1:8" x14ac:dyDescent="0.25">
      <c r="A69" s="13" t="s">
        <v>45</v>
      </c>
      <c r="C69" s="30"/>
      <c r="E69" s="30"/>
    </row>
    <row r="70" spans="1:8" x14ac:dyDescent="0.25">
      <c r="A70" s="14" t="s">
        <v>38</v>
      </c>
      <c r="B70" s="14" t="s">
        <v>19</v>
      </c>
      <c r="C70" s="15">
        <v>4.4800000000000004</v>
      </c>
      <c r="D70" s="14">
        <v>6.1665000000000001</v>
      </c>
      <c r="E70" s="30">
        <f>ROUND(C70*D70,2)</f>
        <v>27.63</v>
      </c>
      <c r="F70" s="16">
        <v>0</v>
      </c>
      <c r="G70" s="30">
        <f>ROUND(E70*F70,2)</f>
        <v>0</v>
      </c>
      <c r="H70" s="30">
        <f>ROUND(E70-G70,2)</f>
        <v>27.63</v>
      </c>
    </row>
    <row r="71" spans="1:8" x14ac:dyDescent="0.25">
      <c r="A71" s="14" t="s">
        <v>91</v>
      </c>
      <c r="B71" s="14" t="s">
        <v>19</v>
      </c>
      <c r="C71" s="15">
        <v>4.4800000000000004</v>
      </c>
      <c r="D71" s="14">
        <v>4.8836000000000004</v>
      </c>
      <c r="E71" s="30">
        <f>ROUND(C71*D71,2)</f>
        <v>21.88</v>
      </c>
      <c r="F71" s="16">
        <v>0</v>
      </c>
      <c r="G71" s="30">
        <f>ROUND(E71*F71,2)</f>
        <v>0</v>
      </c>
      <c r="H71" s="30">
        <f>ROUND(E71-G71,2)</f>
        <v>21.88</v>
      </c>
    </row>
    <row r="72" spans="1:8" x14ac:dyDescent="0.25">
      <c r="A72" s="14" t="s">
        <v>159</v>
      </c>
      <c r="B72" s="14" t="s">
        <v>19</v>
      </c>
      <c r="C72" s="15">
        <v>4.4800000000000004</v>
      </c>
      <c r="D72" s="14">
        <v>11.2011</v>
      </c>
      <c r="E72" s="30">
        <f>ROUND(C72*D72,2)</f>
        <v>50.18</v>
      </c>
      <c r="F72" s="16">
        <v>0</v>
      </c>
      <c r="G72" s="30">
        <f>ROUND(E72*F72,2)</f>
        <v>0</v>
      </c>
      <c r="H72" s="30">
        <f>ROUND(E72-G72,2)</f>
        <v>50.18</v>
      </c>
    </row>
    <row r="73" spans="1:8" x14ac:dyDescent="0.25">
      <c r="A73" s="13" t="s">
        <v>47</v>
      </c>
      <c r="C73" s="30"/>
      <c r="E73" s="30"/>
    </row>
    <row r="74" spans="1:8" x14ac:dyDescent="0.25">
      <c r="A74" s="14" t="s">
        <v>42</v>
      </c>
      <c r="B74" s="14" t="s">
        <v>48</v>
      </c>
      <c r="C74" s="15">
        <v>10.130000000000001</v>
      </c>
      <c r="D74" s="14">
        <v>1</v>
      </c>
      <c r="E74" s="30">
        <f>ROUND(C74*D74,2)</f>
        <v>10.130000000000001</v>
      </c>
      <c r="F74" s="16">
        <v>0</v>
      </c>
      <c r="G74" s="30">
        <f>ROUND(E74*F74,2)</f>
        <v>0</v>
      </c>
      <c r="H74" s="30">
        <f t="shared" ref="H74:H80" si="6">ROUND(E74-G74,2)</f>
        <v>10.130000000000001</v>
      </c>
    </row>
    <row r="75" spans="1:8" x14ac:dyDescent="0.25">
      <c r="A75" s="14" t="s">
        <v>38</v>
      </c>
      <c r="B75" s="14" t="s">
        <v>48</v>
      </c>
      <c r="C75" s="15">
        <v>3.78</v>
      </c>
      <c r="D75" s="14">
        <v>1</v>
      </c>
      <c r="E75" s="30">
        <f>ROUND(C75*D75,2)</f>
        <v>3.78</v>
      </c>
      <c r="F75" s="16">
        <v>0</v>
      </c>
      <c r="G75" s="30">
        <f>ROUND(E75*F75,2)</f>
        <v>0</v>
      </c>
      <c r="H75" s="30">
        <f t="shared" si="6"/>
        <v>3.78</v>
      </c>
    </row>
    <row r="76" spans="1:8" x14ac:dyDescent="0.25">
      <c r="A76" s="14" t="s">
        <v>91</v>
      </c>
      <c r="B76" s="14" t="s">
        <v>48</v>
      </c>
      <c r="C76" s="15">
        <v>25.83</v>
      </c>
      <c r="D76" s="14">
        <v>1</v>
      </c>
      <c r="E76" s="30">
        <f>ROUND(C76*D76,2)</f>
        <v>25.83</v>
      </c>
      <c r="F76" s="16">
        <v>0</v>
      </c>
      <c r="G76" s="30">
        <f>ROUND(E76*F76,2)</f>
        <v>0</v>
      </c>
      <c r="H76" s="30">
        <f t="shared" si="6"/>
        <v>25.83</v>
      </c>
    </row>
    <row r="77" spans="1:8" x14ac:dyDescent="0.25">
      <c r="A77" s="14" t="s">
        <v>159</v>
      </c>
      <c r="B77" s="14" t="s">
        <v>48</v>
      </c>
      <c r="C77" s="15">
        <v>21.95</v>
      </c>
      <c r="D77" s="14">
        <v>1</v>
      </c>
      <c r="E77" s="30">
        <f>ROUND(C77*D77,2)</f>
        <v>21.95</v>
      </c>
      <c r="F77" s="16">
        <v>0</v>
      </c>
      <c r="G77" s="30">
        <f>ROUND(E77*F77,2)</f>
        <v>0</v>
      </c>
      <c r="H77" s="30">
        <f t="shared" si="6"/>
        <v>21.95</v>
      </c>
    </row>
    <row r="78" spans="1:8" x14ac:dyDescent="0.25">
      <c r="A78" s="9" t="s">
        <v>49</v>
      </c>
      <c r="B78" s="9" t="s">
        <v>48</v>
      </c>
      <c r="C78" s="10">
        <v>29.99</v>
      </c>
      <c r="D78" s="9">
        <v>1</v>
      </c>
      <c r="E78" s="28">
        <f>ROUND(C78*D78,2)</f>
        <v>29.99</v>
      </c>
      <c r="F78" s="11">
        <v>0</v>
      </c>
      <c r="G78" s="28">
        <f>ROUND(E78*F78,2)</f>
        <v>0</v>
      </c>
      <c r="H78" s="28">
        <f t="shared" si="6"/>
        <v>29.99</v>
      </c>
    </row>
    <row r="79" spans="1:8" x14ac:dyDescent="0.25">
      <c r="A79" s="7" t="s">
        <v>50</v>
      </c>
      <c r="C79" s="30"/>
      <c r="E79" s="30">
        <f>SUM(E13:E78)</f>
        <v>1083.49</v>
      </c>
      <c r="G79" s="12">
        <f>SUM(G13:G78)</f>
        <v>0</v>
      </c>
      <c r="H79" s="12">
        <f t="shared" si="6"/>
        <v>1083.49</v>
      </c>
    </row>
    <row r="80" spans="1:8" x14ac:dyDescent="0.25">
      <c r="A80" s="7" t="s">
        <v>51</v>
      </c>
      <c r="C80" s="30"/>
      <c r="E80" s="30">
        <f>+E9-E79</f>
        <v>-17.289999999999964</v>
      </c>
      <c r="G80" s="12">
        <f>+G9-G79</f>
        <v>0</v>
      </c>
      <c r="H80" s="12">
        <f t="shared" si="6"/>
        <v>-17.29</v>
      </c>
    </row>
    <row r="81" spans="1:8" x14ac:dyDescent="0.25">
      <c r="A81" t="s">
        <v>12</v>
      </c>
      <c r="C81" s="30"/>
      <c r="E81" s="30"/>
    </row>
    <row r="82" spans="1:8" x14ac:dyDescent="0.25">
      <c r="A82" s="7" t="s">
        <v>52</v>
      </c>
      <c r="C82" s="30"/>
      <c r="E82" s="30"/>
    </row>
    <row r="83" spans="1:8" x14ac:dyDescent="0.25">
      <c r="A83" s="14" t="s">
        <v>42</v>
      </c>
      <c r="B83" s="14" t="s">
        <v>48</v>
      </c>
      <c r="C83" s="15">
        <v>16.440000000000001</v>
      </c>
      <c r="D83" s="14">
        <v>1</v>
      </c>
      <c r="E83" s="30">
        <f>ROUND(C83*D83,2)</f>
        <v>16.440000000000001</v>
      </c>
      <c r="F83" s="16">
        <v>0</v>
      </c>
      <c r="G83" s="30">
        <f>ROUND(E83*F83,2)</f>
        <v>0</v>
      </c>
      <c r="H83" s="30">
        <f t="shared" ref="H83:H89" si="7">ROUND(E83-G83,2)</f>
        <v>16.440000000000001</v>
      </c>
    </row>
    <row r="84" spans="1:8" x14ac:dyDescent="0.25">
      <c r="A84" s="14" t="s">
        <v>38</v>
      </c>
      <c r="B84" s="14" t="s">
        <v>48</v>
      </c>
      <c r="C84" s="15">
        <v>26.82</v>
      </c>
      <c r="D84" s="14">
        <v>1</v>
      </c>
      <c r="E84" s="30">
        <f>ROUND(C84*D84,2)</f>
        <v>26.82</v>
      </c>
      <c r="F84" s="16">
        <v>0</v>
      </c>
      <c r="G84" s="30">
        <f>ROUND(E84*F84,2)</f>
        <v>0</v>
      </c>
      <c r="H84" s="30">
        <f t="shared" si="7"/>
        <v>26.82</v>
      </c>
    </row>
    <row r="85" spans="1:8" x14ac:dyDescent="0.25">
      <c r="A85" s="14" t="s">
        <v>91</v>
      </c>
      <c r="B85" s="14" t="s">
        <v>48</v>
      </c>
      <c r="C85" s="15">
        <v>115.36</v>
      </c>
      <c r="D85" s="14">
        <v>1</v>
      </c>
      <c r="E85" s="30">
        <f>ROUND(C85*D85,2)</f>
        <v>115.36</v>
      </c>
      <c r="F85" s="16">
        <v>0</v>
      </c>
      <c r="G85" s="30">
        <f>ROUND(E85*F85,2)</f>
        <v>0</v>
      </c>
      <c r="H85" s="30">
        <f t="shared" si="7"/>
        <v>115.36</v>
      </c>
    </row>
    <row r="86" spans="1:8" x14ac:dyDescent="0.25">
      <c r="A86" s="9" t="s">
        <v>159</v>
      </c>
      <c r="B86" s="9" t="s">
        <v>48</v>
      </c>
      <c r="C86" s="10">
        <v>87.96</v>
      </c>
      <c r="D86" s="9">
        <v>1</v>
      </c>
      <c r="E86" s="28">
        <f>ROUND(C86*D86,2)</f>
        <v>87.96</v>
      </c>
      <c r="F86" s="11">
        <v>0</v>
      </c>
      <c r="G86" s="28">
        <f>ROUND(E86*F86,2)</f>
        <v>0</v>
      </c>
      <c r="H86" s="28">
        <f t="shared" si="7"/>
        <v>87.96</v>
      </c>
    </row>
    <row r="87" spans="1:8" x14ac:dyDescent="0.25">
      <c r="A87" s="7" t="s">
        <v>53</v>
      </c>
      <c r="C87" s="30"/>
      <c r="E87" s="30">
        <f>SUM(E83:E86)</f>
        <v>246.57999999999998</v>
      </c>
      <c r="G87" s="12">
        <f>SUM(G83:G86)</f>
        <v>0</v>
      </c>
      <c r="H87" s="12">
        <f t="shared" si="7"/>
        <v>246.58</v>
      </c>
    </row>
    <row r="88" spans="1:8" x14ac:dyDescent="0.25">
      <c r="A88" s="7" t="s">
        <v>54</v>
      </c>
      <c r="C88" s="30"/>
      <c r="E88" s="30">
        <f>+E79+E87</f>
        <v>1330.07</v>
      </c>
      <c r="G88" s="12">
        <f>+G79+G87</f>
        <v>0</v>
      </c>
      <c r="H88" s="12">
        <f t="shared" si="7"/>
        <v>1330.07</v>
      </c>
    </row>
    <row r="89" spans="1:8" x14ac:dyDescent="0.25">
      <c r="A89" s="7" t="s">
        <v>55</v>
      </c>
      <c r="C89" s="30"/>
      <c r="E89" s="30">
        <f>+E9-E88</f>
        <v>-263.86999999999989</v>
      </c>
      <c r="G89" s="12">
        <f>+G9-G88</f>
        <v>0</v>
      </c>
      <c r="H89" s="12">
        <f t="shared" si="7"/>
        <v>-263.87</v>
      </c>
    </row>
    <row r="90" spans="1:8" x14ac:dyDescent="0.25">
      <c r="A90" t="s">
        <v>120</v>
      </c>
      <c r="C90" s="30"/>
      <c r="E90" s="30"/>
    </row>
    <row r="91" spans="1:8" x14ac:dyDescent="0.25">
      <c r="A91" t="s">
        <v>427</v>
      </c>
      <c r="C91" s="30"/>
      <c r="E91" s="30"/>
    </row>
    <row r="92" spans="1:8" x14ac:dyDescent="0.25">
      <c r="C92" s="30"/>
      <c r="E92" s="30"/>
    </row>
    <row r="93" spans="1:8" x14ac:dyDescent="0.25">
      <c r="A93" s="7" t="s">
        <v>121</v>
      </c>
      <c r="C93" s="30"/>
      <c r="E93" s="30"/>
    </row>
    <row r="94" spans="1:8" x14ac:dyDescent="0.25">
      <c r="A94" s="7" t="s">
        <v>122</v>
      </c>
      <c r="C94" s="30"/>
      <c r="E94" s="30"/>
    </row>
    <row r="99" spans="1:18" x14ac:dyDescent="0.25">
      <c r="A99" s="7" t="s">
        <v>50</v>
      </c>
      <c r="E99" s="34">
        <f>VLOOKUP(A99,$A$1:$H$98,5,FALSE)</f>
        <v>1083.49</v>
      </c>
    </row>
    <row r="100" spans="1:18" x14ac:dyDescent="0.25">
      <c r="A100" s="7" t="s">
        <v>295</v>
      </c>
      <c r="E100" s="34">
        <f>VLOOKUP(A100,$A$1:$H$98,5,FALSE)</f>
        <v>246.57999999999998</v>
      </c>
    </row>
    <row r="101" spans="1:18" x14ac:dyDescent="0.25">
      <c r="A101" s="7" t="s">
        <v>296</v>
      </c>
      <c r="E101" s="34">
        <f t="shared" ref="E101:E102" si="8">VLOOKUP(A101,$A$1:$H$98,5,FALSE)</f>
        <v>1330.07</v>
      </c>
    </row>
    <row r="102" spans="1:18" x14ac:dyDescent="0.25">
      <c r="A102" s="7" t="s">
        <v>55</v>
      </c>
      <c r="E102" s="34">
        <f t="shared" si="8"/>
        <v>-263.86999999999989</v>
      </c>
    </row>
    <row r="103" spans="1:18" x14ac:dyDescent="0.25">
      <c r="A103" s="39" t="s">
        <v>257</v>
      </c>
    </row>
    <row r="104" spans="1:18" x14ac:dyDescent="0.25">
      <c r="A104" s="39" t="s">
        <v>257</v>
      </c>
      <c r="K104" s="39" t="s">
        <v>258</v>
      </c>
    </row>
    <row r="105" spans="1:18" x14ac:dyDescent="0.25">
      <c r="A105" s="34">
        <f>E102</f>
        <v>-263.86999999999989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-263.86999999999989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8" x14ac:dyDescent="0.25">
      <c r="A106">
        <f>A107-Calculator!$B$15</f>
        <v>205</v>
      </c>
      <c r="B106" s="12">
        <f t="dataTable" ref="B106:I112" dt2D="1" dtr="1" r1="D8" r2="D7"/>
        <v>-1070.5700000000002</v>
      </c>
      <c r="C106" s="12">
        <v>-1070.0200000000002</v>
      </c>
      <c r="D106" s="12">
        <v>-1069.4700000000003</v>
      </c>
      <c r="E106" s="12">
        <v>-1068.92</v>
      </c>
      <c r="F106" s="12">
        <v>-1068.3700000000001</v>
      </c>
      <c r="G106" s="12">
        <v>-1067.8200000000002</v>
      </c>
      <c r="H106" s="12">
        <v>-1067.2700000000002</v>
      </c>
      <c r="I106" s="12">
        <v>-1066.7200000000003</v>
      </c>
      <c r="K106">
        <f>K107-Calculator!$B$27</f>
        <v>45</v>
      </c>
      <c r="L106" s="12">
        <f t="dataTable" ref="L106:R112" dt2D="1" dtr="1" r1="D8" r2="D7" ca="1"/>
        <v>-1171.3699999999999</v>
      </c>
      <c r="M106" s="12">
        <v>-1170.82</v>
      </c>
      <c r="N106" s="12">
        <v>-1170.27</v>
      </c>
      <c r="O106" s="12">
        <v>-1169.72</v>
      </c>
      <c r="P106" s="12">
        <v>-1169.17</v>
      </c>
      <c r="Q106" s="12">
        <v>-1168.6199999999999</v>
      </c>
      <c r="R106" s="12">
        <v>-1168.07</v>
      </c>
    </row>
    <row r="107" spans="1:18" x14ac:dyDescent="0.25">
      <c r="A107">
        <f>A108-Calculator!$B$15</f>
        <v>210</v>
      </c>
      <c r="B107" s="12">
        <v>-1067.42</v>
      </c>
      <c r="C107" s="12">
        <v>-1066.8700000000001</v>
      </c>
      <c r="D107" s="12">
        <v>-1066.3200000000002</v>
      </c>
      <c r="E107" s="12">
        <v>-1065.77</v>
      </c>
      <c r="F107" s="12">
        <v>-1065.22</v>
      </c>
      <c r="G107" s="12">
        <v>-1064.67</v>
      </c>
      <c r="H107" s="12">
        <v>-1064.1200000000001</v>
      </c>
      <c r="I107" s="12">
        <v>-1063.5700000000002</v>
      </c>
      <c r="K107">
        <f>K108-Calculator!$B$27</f>
        <v>50</v>
      </c>
      <c r="L107" s="12">
        <v>-1168.2200000000003</v>
      </c>
      <c r="M107" s="12">
        <v>-1167.67</v>
      </c>
      <c r="N107" s="12">
        <v>-1167.1200000000001</v>
      </c>
      <c r="O107" s="12">
        <v>-1166.5700000000002</v>
      </c>
      <c r="P107" s="12">
        <v>-1166.0200000000002</v>
      </c>
      <c r="Q107" s="12">
        <v>-1165.4700000000003</v>
      </c>
      <c r="R107" s="12">
        <v>-1164.92</v>
      </c>
    </row>
    <row r="108" spans="1:18" x14ac:dyDescent="0.25">
      <c r="A108">
        <f>A109-Calculator!$B$15</f>
        <v>215</v>
      </c>
      <c r="B108" s="12">
        <v>-1064.27</v>
      </c>
      <c r="C108" s="12">
        <v>-1063.72</v>
      </c>
      <c r="D108" s="12">
        <v>-1063.17</v>
      </c>
      <c r="E108" s="12">
        <v>-1062.6200000000001</v>
      </c>
      <c r="F108" s="12">
        <v>-1062.07</v>
      </c>
      <c r="G108" s="12">
        <v>-1061.52</v>
      </c>
      <c r="H108" s="12">
        <v>-1060.97</v>
      </c>
      <c r="I108" s="12">
        <v>-1060.42</v>
      </c>
      <c r="K108">
        <f>K109-Calculator!$B$27</f>
        <v>55</v>
      </c>
      <c r="L108" s="12">
        <v>-1165.0700000000002</v>
      </c>
      <c r="M108" s="12">
        <v>-1164.5200000000002</v>
      </c>
      <c r="N108" s="12">
        <v>-1163.97</v>
      </c>
      <c r="O108" s="12">
        <v>-1163.42</v>
      </c>
      <c r="P108" s="12">
        <v>-1162.8700000000001</v>
      </c>
      <c r="Q108" s="12">
        <v>-1162.3200000000002</v>
      </c>
      <c r="R108" s="12">
        <v>-1161.7700000000002</v>
      </c>
    </row>
    <row r="109" spans="1:18" x14ac:dyDescent="0.25">
      <c r="A109">
        <f>Calculator!B10</f>
        <v>220</v>
      </c>
      <c r="B109" s="12">
        <v>-1061.1199999999999</v>
      </c>
      <c r="C109" s="12">
        <v>-1060.57</v>
      </c>
      <c r="D109" s="12">
        <v>-1060.02</v>
      </c>
      <c r="E109" s="12">
        <v>-1059.47</v>
      </c>
      <c r="F109" s="12">
        <v>-1058.92</v>
      </c>
      <c r="G109" s="12">
        <v>-1058.3699999999999</v>
      </c>
      <c r="H109" s="12">
        <v>-1057.82</v>
      </c>
      <c r="I109" s="12">
        <v>-1057.27</v>
      </c>
      <c r="K109">
        <f>Calculator!B22</f>
        <v>60</v>
      </c>
      <c r="L109" s="12">
        <v>-1161.92</v>
      </c>
      <c r="M109" s="12">
        <v>-1161.3700000000001</v>
      </c>
      <c r="N109" s="12">
        <v>-1160.8200000000002</v>
      </c>
      <c r="O109" s="12">
        <v>-1160.27</v>
      </c>
      <c r="P109" s="12">
        <v>-1159.72</v>
      </c>
      <c r="Q109" s="12">
        <v>-1159.17</v>
      </c>
      <c r="R109" s="12">
        <v>-1158.6200000000001</v>
      </c>
    </row>
    <row r="110" spans="1:18" x14ac:dyDescent="0.25">
      <c r="A110">
        <f>A109+Calculator!$B$15</f>
        <v>225</v>
      </c>
      <c r="B110" s="12">
        <v>-1057.9700000000003</v>
      </c>
      <c r="C110" s="12">
        <v>-1057.42</v>
      </c>
      <c r="D110" s="12">
        <v>-1056.8700000000001</v>
      </c>
      <c r="E110" s="12">
        <v>-1056.3200000000002</v>
      </c>
      <c r="F110" s="12">
        <v>-1055.7700000000002</v>
      </c>
      <c r="G110" s="12">
        <v>-1055.2200000000003</v>
      </c>
      <c r="H110" s="12">
        <v>-1054.67</v>
      </c>
      <c r="I110" s="12">
        <v>-1054.1200000000001</v>
      </c>
      <c r="K110">
        <f>K109+Calculator!$B$27</f>
        <v>65</v>
      </c>
      <c r="L110" s="12">
        <v>-1158.77</v>
      </c>
      <c r="M110" s="12">
        <v>-1158.22</v>
      </c>
      <c r="N110" s="12">
        <v>-1157.67</v>
      </c>
      <c r="O110" s="12">
        <v>-1157.1200000000001</v>
      </c>
      <c r="P110" s="12">
        <v>-1156.57</v>
      </c>
      <c r="Q110" s="12">
        <v>-1156.02</v>
      </c>
      <c r="R110" s="12">
        <v>-1155.47</v>
      </c>
    </row>
    <row r="111" spans="1:18" x14ac:dyDescent="0.25">
      <c r="A111">
        <f>A110+Calculator!$B$15</f>
        <v>230</v>
      </c>
      <c r="B111" s="12">
        <v>-1054.8200000000002</v>
      </c>
      <c r="C111" s="12">
        <v>-1054.2700000000002</v>
      </c>
      <c r="D111" s="12">
        <v>-1053.7200000000003</v>
      </c>
      <c r="E111" s="12">
        <v>-1053.17</v>
      </c>
      <c r="F111" s="12">
        <v>-1052.6200000000001</v>
      </c>
      <c r="G111" s="12">
        <v>-1052.0700000000002</v>
      </c>
      <c r="H111" s="12">
        <v>-1051.5200000000002</v>
      </c>
      <c r="I111" s="12">
        <v>-1050.9700000000003</v>
      </c>
      <c r="K111">
        <f>K110+Calculator!$B$27</f>
        <v>70</v>
      </c>
      <c r="L111" s="12">
        <v>-1155.6199999999999</v>
      </c>
      <c r="M111" s="12">
        <v>-1155.07</v>
      </c>
      <c r="N111" s="12">
        <v>-1154.52</v>
      </c>
      <c r="O111" s="12">
        <v>-1153.97</v>
      </c>
      <c r="P111" s="12">
        <v>-1153.42</v>
      </c>
      <c r="Q111" s="12">
        <v>-1152.8699999999999</v>
      </c>
      <c r="R111" s="12">
        <v>-1152.32</v>
      </c>
    </row>
    <row r="112" spans="1:18" x14ac:dyDescent="0.25">
      <c r="A112">
        <f>A111+Calculator!$B$15</f>
        <v>235</v>
      </c>
      <c r="B112" s="12">
        <v>-1051.67</v>
      </c>
      <c r="C112" s="12">
        <v>-1051.1200000000001</v>
      </c>
      <c r="D112" s="12">
        <v>-1050.5700000000002</v>
      </c>
      <c r="E112" s="12">
        <v>-1050.02</v>
      </c>
      <c r="F112" s="12">
        <v>-1049.47</v>
      </c>
      <c r="G112" s="12">
        <v>-1048.92</v>
      </c>
      <c r="H112" s="12">
        <v>-1048.3700000000001</v>
      </c>
      <c r="I112" s="12">
        <v>-1047.8200000000002</v>
      </c>
      <c r="K112">
        <f>K111+Calculator!$B$27</f>
        <v>75</v>
      </c>
      <c r="L112" s="12">
        <v>-1152.4700000000003</v>
      </c>
      <c r="M112" s="12">
        <v>-1151.92</v>
      </c>
      <c r="N112" s="12">
        <v>-1151.3700000000001</v>
      </c>
      <c r="O112" s="12">
        <v>-1150.8200000000002</v>
      </c>
      <c r="P112" s="12">
        <v>-1150.2700000000002</v>
      </c>
      <c r="Q112" s="12">
        <v>-1149.7200000000003</v>
      </c>
      <c r="R112" s="12">
        <v>-1149.17</v>
      </c>
    </row>
    <row r="114" spans="1:14" x14ac:dyDescent="0.25">
      <c r="A114" s="39" t="s">
        <v>257</v>
      </c>
      <c r="K114" s="39" t="s">
        <v>258</v>
      </c>
    </row>
    <row r="115" spans="1:14" x14ac:dyDescent="0.25">
      <c r="A115" t="s">
        <v>315</v>
      </c>
      <c r="B115" t="s">
        <v>316</v>
      </c>
      <c r="C115" t="s">
        <v>317</v>
      </c>
      <c r="K115" t="s">
        <v>315</v>
      </c>
      <c r="L115" t="s">
        <v>316</v>
      </c>
      <c r="M115" t="s">
        <v>317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-1070.5700000000002</v>
      </c>
      <c r="K116">
        <f>$K$106</f>
        <v>45</v>
      </c>
      <c r="L116">
        <f>$L$105</f>
        <v>-15</v>
      </c>
      <c r="M116">
        <f>K116+L116</f>
        <v>30</v>
      </c>
      <c r="N116" s="12">
        <f>L106</f>
        <v>-1171.3699999999999</v>
      </c>
    </row>
    <row r="117" spans="1:14" x14ac:dyDescent="0.25">
      <c r="A117">
        <f t="shared" ref="A117" si="9">$A$107</f>
        <v>210</v>
      </c>
      <c r="B117">
        <f>$C$105</f>
        <v>-10</v>
      </c>
      <c r="C117">
        <f t="shared" ref="C117:C122" si="10">A117+B117</f>
        <v>200</v>
      </c>
      <c r="D117" s="12">
        <f>C107</f>
        <v>-1066.8700000000001</v>
      </c>
      <c r="K117">
        <f t="shared" ref="K117" si="11">$K$107</f>
        <v>50</v>
      </c>
      <c r="L117">
        <f t="shared" ref="L117" si="12">$M$105</f>
        <v>-10</v>
      </c>
      <c r="M117">
        <f t="shared" ref="M117:M122" si="13">K117+L117</f>
        <v>40</v>
      </c>
      <c r="N117" s="12">
        <f>M107</f>
        <v>-1167.67</v>
      </c>
    </row>
    <row r="118" spans="1:14" x14ac:dyDescent="0.25">
      <c r="A118">
        <f t="shared" ref="A118" si="14">$A$108</f>
        <v>215</v>
      </c>
      <c r="B118">
        <f>$D$105</f>
        <v>-5</v>
      </c>
      <c r="C118">
        <f t="shared" si="10"/>
        <v>210</v>
      </c>
      <c r="D118" s="12">
        <f>D108</f>
        <v>-1063.17</v>
      </c>
      <c r="K118">
        <f t="shared" ref="K118" si="15">$K$108</f>
        <v>55</v>
      </c>
      <c r="L118">
        <f t="shared" ref="L118" si="16">$N$105</f>
        <v>-5</v>
      </c>
      <c r="M118">
        <f t="shared" si="13"/>
        <v>50</v>
      </c>
      <c r="N118" s="12">
        <f>N108</f>
        <v>-1163.97</v>
      </c>
    </row>
    <row r="119" spans="1:14" x14ac:dyDescent="0.25">
      <c r="A119">
        <f t="shared" ref="A119" si="17">$A$109</f>
        <v>220</v>
      </c>
      <c r="B119">
        <f>$E$105</f>
        <v>0</v>
      </c>
      <c r="C119">
        <f t="shared" si="10"/>
        <v>220</v>
      </c>
      <c r="D119" s="12">
        <f>E109</f>
        <v>-1059.47</v>
      </c>
      <c r="K119">
        <f t="shared" ref="K119" si="18">$K$109</f>
        <v>60</v>
      </c>
      <c r="L119">
        <f t="shared" ref="L119" si="19">$O$105</f>
        <v>0</v>
      </c>
      <c r="M119">
        <f t="shared" si="13"/>
        <v>60</v>
      </c>
      <c r="N119" s="12">
        <f>O109</f>
        <v>-1160.27</v>
      </c>
    </row>
    <row r="120" spans="1:14" x14ac:dyDescent="0.25">
      <c r="A120">
        <f t="shared" ref="A120" si="20">$A$110</f>
        <v>225</v>
      </c>
      <c r="B120">
        <f>$F$105</f>
        <v>5</v>
      </c>
      <c r="C120">
        <f t="shared" si="10"/>
        <v>230</v>
      </c>
      <c r="D120" s="12">
        <f>F110</f>
        <v>-1055.7700000000002</v>
      </c>
      <c r="K120">
        <f t="shared" ref="K120" si="21">$K$110</f>
        <v>65</v>
      </c>
      <c r="L120">
        <f t="shared" ref="L120" si="22">$P$105</f>
        <v>5</v>
      </c>
      <c r="M120">
        <f t="shared" si="13"/>
        <v>70</v>
      </c>
      <c r="N120" s="12">
        <f>P110</f>
        <v>-1156.57</v>
      </c>
    </row>
    <row r="121" spans="1:14" x14ac:dyDescent="0.25">
      <c r="A121">
        <f t="shared" ref="A121" si="23">$A$111</f>
        <v>230</v>
      </c>
      <c r="B121">
        <f>$G$105</f>
        <v>10</v>
      </c>
      <c r="C121">
        <f t="shared" si="10"/>
        <v>240</v>
      </c>
      <c r="D121" s="12">
        <f>G111</f>
        <v>-1052.0700000000002</v>
      </c>
      <c r="K121">
        <f t="shared" ref="K121" si="24">$K$111</f>
        <v>70</v>
      </c>
      <c r="L121">
        <f t="shared" ref="L121" si="25">$Q$105</f>
        <v>10</v>
      </c>
      <c r="M121">
        <f t="shared" si="13"/>
        <v>80</v>
      </c>
      <c r="N121" s="12">
        <f>Q111</f>
        <v>-1152.8699999999999</v>
      </c>
    </row>
    <row r="122" spans="1:14" x14ac:dyDescent="0.25">
      <c r="A122">
        <f t="shared" ref="A122" si="26">$A$112</f>
        <v>235</v>
      </c>
      <c r="B122">
        <f>$H$105</f>
        <v>15</v>
      </c>
      <c r="C122">
        <f t="shared" si="10"/>
        <v>250</v>
      </c>
      <c r="D122" s="12">
        <f>H112</f>
        <v>-1048.3700000000001</v>
      </c>
      <c r="K122">
        <f t="shared" ref="K122" si="27">$K$112</f>
        <v>75</v>
      </c>
      <c r="L122">
        <f t="shared" ref="L122" si="28">$R$105</f>
        <v>15</v>
      </c>
      <c r="M122">
        <f t="shared" si="13"/>
        <v>90</v>
      </c>
      <c r="N122" s="12">
        <f>R112</f>
        <v>-1149.17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C74CB-8544-4688-8B8A-8EA6DFD6DDD9}">
  <dimension ref="A1:R122"/>
  <sheetViews>
    <sheetView workbookViewId="0">
      <selection activeCell="D21" sqref="D21"/>
    </sheetView>
  </sheetViews>
  <sheetFormatPr defaultRowHeight="15" x14ac:dyDescent="0.25"/>
  <cols>
    <col min="2" max="2" width="10.42578125" customWidth="1"/>
    <col min="3" max="3" width="10.7109375" customWidth="1"/>
    <col min="4" max="4" width="12.28515625" customWidth="1"/>
    <col min="5" max="5" width="14.5703125" bestFit="1" customWidth="1"/>
    <col min="6" max="6" width="9.28515625" bestFit="1" customWidth="1"/>
    <col min="7" max="7" width="10.28515625" customWidth="1"/>
    <col min="8" max="8" width="10.5703125" bestFit="1" customWidth="1"/>
  </cols>
  <sheetData>
    <row r="1" spans="1:8" x14ac:dyDescent="0.25">
      <c r="A1" s="59" t="s">
        <v>227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161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446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f>IF(Calculator!B7="Cotton",Calculator!B13,IF(Calculator!B19="Cotton",Calculator!B25,0.74))</f>
        <v>0.74</v>
      </c>
      <c r="D7" s="17">
        <f>IF(Calculator!B7="Cotton",Calculator!B10,IF(Calculator!B19="Cotton",Calculator!B22,1200))</f>
        <v>1200</v>
      </c>
      <c r="E7" s="30">
        <f>ROUND(C7*D7,2)</f>
        <v>888</v>
      </c>
      <c r="F7" s="16">
        <v>0</v>
      </c>
      <c r="G7" s="30">
        <f>ROUND(E7*F7,2)</f>
        <v>0</v>
      </c>
      <c r="H7" s="30">
        <f>ROUND(E7-G7,2)</f>
        <v>888</v>
      </c>
    </row>
    <row r="8" spans="1:8" x14ac:dyDescent="0.25">
      <c r="A8" s="9" t="s">
        <v>65</v>
      </c>
      <c r="B8" s="9" t="s">
        <v>29</v>
      </c>
      <c r="C8" s="49">
        <f>IF(Calculator!B7="Cotton",Calculator!C13,IF(Calculator!B19="Cotton",Calculator!C25,0.11))</f>
        <v>0.11</v>
      </c>
      <c r="D8" s="50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1066.2</v>
      </c>
      <c r="G9" s="12">
        <f>SUM(G7:G8)</f>
        <v>0</v>
      </c>
      <c r="H9" s="12">
        <f>ROUND(E9-G9,2)</f>
        <v>1066.2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14</v>
      </c>
      <c r="C12" s="30"/>
      <c r="E12" s="30"/>
    </row>
    <row r="13" spans="1:8" x14ac:dyDescent="0.25">
      <c r="A13" s="14" t="s">
        <v>15</v>
      </c>
      <c r="B13" s="14" t="s">
        <v>16</v>
      </c>
      <c r="C13" s="15">
        <v>7.6</v>
      </c>
      <c r="D13" s="14">
        <v>2.5</v>
      </c>
      <c r="E13" s="30">
        <f>ROUND(C13*D13,2)</f>
        <v>19</v>
      </c>
      <c r="F13" s="16">
        <v>0</v>
      </c>
      <c r="G13" s="30">
        <f>ROUND(E13*F13,2)</f>
        <v>0</v>
      </c>
      <c r="H13" s="30">
        <f>ROUND(E13-G13,2)</f>
        <v>19</v>
      </c>
    </row>
    <row r="14" spans="1:8" x14ac:dyDescent="0.25">
      <c r="A14" s="14" t="s">
        <v>57</v>
      </c>
      <c r="B14" s="14" t="s">
        <v>16</v>
      </c>
      <c r="C14" s="15">
        <v>6.4</v>
      </c>
      <c r="D14" s="14">
        <v>5.25</v>
      </c>
      <c r="E14" s="30">
        <f>ROUND(C14*D14,2)</f>
        <v>33.6</v>
      </c>
      <c r="F14" s="16">
        <v>0</v>
      </c>
      <c r="G14" s="30">
        <f>ROUND(E14*F14,2)</f>
        <v>0</v>
      </c>
      <c r="H14" s="30">
        <f>ROUND(E14-G14,2)</f>
        <v>33.6</v>
      </c>
    </row>
    <row r="15" spans="1:8" x14ac:dyDescent="0.25">
      <c r="A15" s="13" t="s">
        <v>17</v>
      </c>
      <c r="C15" s="30"/>
      <c r="E15" s="30"/>
    </row>
    <row r="16" spans="1:8" x14ac:dyDescent="0.25">
      <c r="A16" s="14" t="s">
        <v>66</v>
      </c>
      <c r="B16" s="14" t="s">
        <v>18</v>
      </c>
      <c r="C16" s="15">
        <v>1.52</v>
      </c>
      <c r="D16" s="14">
        <v>2.2999999999999998</v>
      </c>
      <c r="E16" s="30">
        <f>ROUND(C16*D16,2)</f>
        <v>3.5</v>
      </c>
      <c r="F16" s="16">
        <v>0</v>
      </c>
      <c r="G16" s="30">
        <f>ROUND(E16*F16,2)</f>
        <v>0</v>
      </c>
      <c r="H16" s="30">
        <f>ROUND(E16-G16,2)</f>
        <v>3.5</v>
      </c>
    </row>
    <row r="17" spans="1:8" x14ac:dyDescent="0.25">
      <c r="A17" s="14" t="s">
        <v>67</v>
      </c>
      <c r="B17" s="14" t="s">
        <v>26</v>
      </c>
      <c r="C17" s="15">
        <v>3.56</v>
      </c>
      <c r="D17" s="14">
        <v>2.3125</v>
      </c>
      <c r="E17" s="30">
        <f>ROUND(C17*D17,2)</f>
        <v>8.23</v>
      </c>
      <c r="F17" s="16">
        <v>0</v>
      </c>
      <c r="G17" s="30">
        <f>ROUND(E17*F17,2)</f>
        <v>0</v>
      </c>
      <c r="H17" s="30">
        <f>ROUND(E17-G17,2)</f>
        <v>8.23</v>
      </c>
    </row>
    <row r="18" spans="1:8" x14ac:dyDescent="0.25">
      <c r="A18" s="14" t="s">
        <v>68</v>
      </c>
      <c r="B18" s="14" t="s">
        <v>26</v>
      </c>
      <c r="C18" s="15">
        <v>12.5</v>
      </c>
      <c r="D18" s="14">
        <v>0.5</v>
      </c>
      <c r="E18" s="30">
        <f>ROUND(C18*D18,2)</f>
        <v>6.25</v>
      </c>
      <c r="F18" s="16">
        <v>0</v>
      </c>
      <c r="G18" s="30">
        <f>ROUND(E18*F18,2)</f>
        <v>0</v>
      </c>
      <c r="H18" s="30">
        <f>ROUND(E18-G18,2)</f>
        <v>6.25</v>
      </c>
    </row>
    <row r="19" spans="1:8" x14ac:dyDescent="0.25">
      <c r="A19" s="13" t="s">
        <v>69</v>
      </c>
      <c r="C19" s="30"/>
      <c r="E19" s="30"/>
    </row>
    <row r="20" spans="1:8" x14ac:dyDescent="0.25">
      <c r="A20" s="14" t="s">
        <v>70</v>
      </c>
      <c r="B20" s="14" t="s">
        <v>29</v>
      </c>
      <c r="C20" s="15">
        <v>0.11</v>
      </c>
      <c r="D20" s="14">
        <f>D7</f>
        <v>1200</v>
      </c>
      <c r="E20" s="30">
        <f>ROUND(C20*D20,2)</f>
        <v>132</v>
      </c>
      <c r="F20" s="16">
        <v>0</v>
      </c>
      <c r="G20" s="30">
        <f>ROUND(E20*F20,2)</f>
        <v>0</v>
      </c>
      <c r="H20" s="30">
        <f>ROUND(E20-G20,2)</f>
        <v>132</v>
      </c>
    </row>
    <row r="21" spans="1:8" x14ac:dyDescent="0.25">
      <c r="A21" s="13" t="s">
        <v>20</v>
      </c>
      <c r="C21" s="30"/>
      <c r="E21" s="30"/>
    </row>
    <row r="22" spans="1:8" x14ac:dyDescent="0.25">
      <c r="A22" s="14" t="s">
        <v>22</v>
      </c>
      <c r="B22" s="14" t="s">
        <v>21</v>
      </c>
      <c r="C22" s="15">
        <v>46.6</v>
      </c>
      <c r="D22" s="14">
        <v>1.5</v>
      </c>
      <c r="E22" s="30">
        <f>ROUND(C22*D22,2)</f>
        <v>69.900000000000006</v>
      </c>
      <c r="F22" s="16">
        <v>0</v>
      </c>
      <c r="G22" s="30">
        <f>ROUND(E22*F22,2)</f>
        <v>0</v>
      </c>
      <c r="H22" s="30">
        <f>ROUND(E22-G22,2)</f>
        <v>69.900000000000006</v>
      </c>
    </row>
    <row r="23" spans="1:8" x14ac:dyDescent="0.25">
      <c r="A23" s="14" t="s">
        <v>103</v>
      </c>
      <c r="B23" s="14" t="s">
        <v>19</v>
      </c>
      <c r="C23" s="15">
        <v>4.3</v>
      </c>
      <c r="D23" s="14">
        <v>25.4</v>
      </c>
      <c r="E23" s="30">
        <f>ROUND(C23*D23,2)</f>
        <v>109.22</v>
      </c>
      <c r="F23" s="16">
        <v>0</v>
      </c>
      <c r="G23" s="30">
        <f>ROUND(E23*F23,2)</f>
        <v>0</v>
      </c>
      <c r="H23" s="30">
        <f>ROUND(E23-G23,2)</f>
        <v>109.22</v>
      </c>
    </row>
    <row r="24" spans="1:8" x14ac:dyDescent="0.25">
      <c r="A24" s="13" t="s">
        <v>23</v>
      </c>
      <c r="C24" s="30"/>
      <c r="E24" s="30"/>
    </row>
    <row r="25" spans="1:8" x14ac:dyDescent="0.25">
      <c r="A25" s="14" t="s">
        <v>71</v>
      </c>
      <c r="B25" s="14" t="s">
        <v>48</v>
      </c>
      <c r="C25" s="15">
        <v>20</v>
      </c>
      <c r="D25" s="14">
        <v>1</v>
      </c>
      <c r="E25" s="30">
        <f>ROUND(C25*D25,2)</f>
        <v>20</v>
      </c>
      <c r="F25" s="16">
        <v>0</v>
      </c>
      <c r="G25" s="30">
        <f>ROUND(E25*F25,2)</f>
        <v>0</v>
      </c>
      <c r="H25" s="30">
        <f>ROUND(E25-G25,2)</f>
        <v>20</v>
      </c>
    </row>
    <row r="26" spans="1:8" x14ac:dyDescent="0.25">
      <c r="A26" s="13" t="s">
        <v>24</v>
      </c>
      <c r="C26" s="30"/>
      <c r="E26" s="30"/>
    </row>
    <row r="27" spans="1:8" x14ac:dyDescent="0.25">
      <c r="A27" s="14" t="s">
        <v>59</v>
      </c>
      <c r="B27" s="14" t="s">
        <v>26</v>
      </c>
      <c r="C27" s="15">
        <v>14.3</v>
      </c>
      <c r="D27" s="14">
        <v>0.5</v>
      </c>
      <c r="E27" s="30">
        <f t="shared" ref="E27:E33" si="0">ROUND(C27*D27,2)</f>
        <v>7.15</v>
      </c>
      <c r="F27" s="16">
        <v>0</v>
      </c>
      <c r="G27" s="30">
        <f t="shared" ref="G27:G33" si="1">ROUND(E27*F27,2)</f>
        <v>0</v>
      </c>
      <c r="H27" s="30">
        <f t="shared" ref="H27:H33" si="2">ROUND(E27-G27,2)</f>
        <v>7.15</v>
      </c>
    </row>
    <row r="28" spans="1:8" x14ac:dyDescent="0.25">
      <c r="A28" s="14" t="s">
        <v>25</v>
      </c>
      <c r="B28" s="14" t="s">
        <v>18</v>
      </c>
      <c r="C28" s="15">
        <v>0.34</v>
      </c>
      <c r="D28" s="14">
        <v>32</v>
      </c>
      <c r="E28" s="30">
        <f t="shared" si="0"/>
        <v>10.88</v>
      </c>
      <c r="F28" s="16">
        <v>0</v>
      </c>
      <c r="G28" s="30">
        <f t="shared" si="1"/>
        <v>0</v>
      </c>
      <c r="H28" s="30">
        <f t="shared" si="2"/>
        <v>10.88</v>
      </c>
    </row>
    <row r="29" spans="1:8" x14ac:dyDescent="0.25">
      <c r="A29" s="14" t="s">
        <v>104</v>
      </c>
      <c r="B29" s="14" t="s">
        <v>26</v>
      </c>
      <c r="C29" s="15">
        <v>13.86</v>
      </c>
      <c r="D29" s="14">
        <v>1</v>
      </c>
      <c r="E29" s="30">
        <f t="shared" si="0"/>
        <v>13.86</v>
      </c>
      <c r="F29" s="16">
        <v>0</v>
      </c>
      <c r="G29" s="30">
        <f t="shared" si="1"/>
        <v>0</v>
      </c>
      <c r="H29" s="30">
        <f t="shared" si="2"/>
        <v>13.86</v>
      </c>
    </row>
    <row r="30" spans="1:8" x14ac:dyDescent="0.25">
      <c r="A30" s="14" t="s">
        <v>105</v>
      </c>
      <c r="B30" s="14" t="s">
        <v>18</v>
      </c>
      <c r="C30" s="15">
        <v>0.37</v>
      </c>
      <c r="D30" s="14">
        <v>48</v>
      </c>
      <c r="E30" s="30">
        <f t="shared" si="0"/>
        <v>17.760000000000002</v>
      </c>
      <c r="F30" s="16">
        <v>0</v>
      </c>
      <c r="G30" s="30">
        <f t="shared" si="1"/>
        <v>0</v>
      </c>
      <c r="H30" s="30">
        <f t="shared" si="2"/>
        <v>17.760000000000002</v>
      </c>
    </row>
    <row r="31" spans="1:8" x14ac:dyDescent="0.25">
      <c r="A31" s="14" t="s">
        <v>106</v>
      </c>
      <c r="B31" s="14" t="s">
        <v>26</v>
      </c>
      <c r="C31" s="15">
        <v>6.37</v>
      </c>
      <c r="D31" s="14">
        <v>2</v>
      </c>
      <c r="E31" s="30">
        <f t="shared" si="0"/>
        <v>12.74</v>
      </c>
      <c r="F31" s="16">
        <v>0</v>
      </c>
      <c r="G31" s="30">
        <f t="shared" si="1"/>
        <v>0</v>
      </c>
      <c r="H31" s="30">
        <f t="shared" si="2"/>
        <v>12.74</v>
      </c>
    </row>
    <row r="32" spans="1:8" x14ac:dyDescent="0.25">
      <c r="A32" s="14" t="s">
        <v>400</v>
      </c>
      <c r="B32" s="14" t="s">
        <v>26</v>
      </c>
      <c r="C32" s="15">
        <v>8.6</v>
      </c>
      <c r="D32" s="14">
        <v>7</v>
      </c>
      <c r="E32" s="30">
        <f t="shared" si="0"/>
        <v>60.2</v>
      </c>
      <c r="F32" s="16">
        <v>0</v>
      </c>
      <c r="G32" s="30">
        <f t="shared" si="1"/>
        <v>0</v>
      </c>
      <c r="H32" s="30">
        <f t="shared" si="2"/>
        <v>60.2</v>
      </c>
    </row>
    <row r="33" spans="1:8" x14ac:dyDescent="0.25">
      <c r="A33" s="14" t="s">
        <v>74</v>
      </c>
      <c r="B33" s="14" t="s">
        <v>26</v>
      </c>
      <c r="C33" s="15">
        <v>11.45</v>
      </c>
      <c r="D33" s="14">
        <v>2</v>
      </c>
      <c r="E33" s="30">
        <f t="shared" si="0"/>
        <v>22.9</v>
      </c>
      <c r="F33" s="16">
        <v>0</v>
      </c>
      <c r="G33" s="30">
        <f t="shared" si="1"/>
        <v>0</v>
      </c>
      <c r="H33" s="30">
        <f t="shared" si="2"/>
        <v>22.9</v>
      </c>
    </row>
    <row r="34" spans="1:8" x14ac:dyDescent="0.25">
      <c r="A34" s="13" t="s">
        <v>27</v>
      </c>
      <c r="C34" s="30"/>
      <c r="E34" s="30"/>
    </row>
    <row r="35" spans="1:8" x14ac:dyDescent="0.25">
      <c r="A35" s="14" t="s">
        <v>78</v>
      </c>
      <c r="B35" s="14" t="s">
        <v>29</v>
      </c>
      <c r="C35" s="15">
        <v>9.3000000000000007</v>
      </c>
      <c r="D35" s="14">
        <v>2</v>
      </c>
      <c r="E35" s="30">
        <f t="shared" ref="E35:E43" si="3">ROUND(C35*D35,2)</f>
        <v>18.600000000000001</v>
      </c>
      <c r="F35" s="16">
        <v>0</v>
      </c>
      <c r="G35" s="30">
        <f t="shared" ref="G35:G43" si="4">ROUND(E35*F35,2)</f>
        <v>0</v>
      </c>
      <c r="H35" s="30">
        <f t="shared" ref="H35:H43" si="5">ROUND(E35-G35,2)</f>
        <v>18.600000000000001</v>
      </c>
    </row>
    <row r="36" spans="1:8" x14ac:dyDescent="0.25">
      <c r="A36" s="14" t="s">
        <v>107</v>
      </c>
      <c r="B36" s="14" t="s">
        <v>18</v>
      </c>
      <c r="C36" s="15">
        <v>1.43</v>
      </c>
      <c r="D36" s="14">
        <v>5.2</v>
      </c>
      <c r="E36" s="30">
        <f t="shared" si="3"/>
        <v>7.44</v>
      </c>
      <c r="F36" s="16">
        <v>0</v>
      </c>
      <c r="G36" s="30">
        <f t="shared" si="4"/>
        <v>0</v>
      </c>
      <c r="H36" s="30">
        <f t="shared" si="5"/>
        <v>7.44</v>
      </c>
    </row>
    <row r="37" spans="1:8" x14ac:dyDescent="0.25">
      <c r="A37" s="14" t="s">
        <v>79</v>
      </c>
      <c r="B37" s="14" t="s">
        <v>18</v>
      </c>
      <c r="C37" s="15">
        <v>5.95</v>
      </c>
      <c r="D37" s="14">
        <v>2</v>
      </c>
      <c r="E37" s="30">
        <f t="shared" si="3"/>
        <v>11.9</v>
      </c>
      <c r="F37" s="16">
        <v>0</v>
      </c>
      <c r="G37" s="30">
        <f t="shared" si="4"/>
        <v>0</v>
      </c>
      <c r="H37" s="30">
        <f t="shared" si="5"/>
        <v>11.9</v>
      </c>
    </row>
    <row r="38" spans="1:8" x14ac:dyDescent="0.25">
      <c r="A38" s="14" t="s">
        <v>108</v>
      </c>
      <c r="B38" s="14" t="s">
        <v>18</v>
      </c>
      <c r="C38" s="15">
        <v>2.23</v>
      </c>
      <c r="D38" s="14">
        <v>6</v>
      </c>
      <c r="E38" s="30">
        <f t="shared" si="3"/>
        <v>13.38</v>
      </c>
      <c r="F38" s="16">
        <v>0</v>
      </c>
      <c r="G38" s="30">
        <f t="shared" si="4"/>
        <v>0</v>
      </c>
      <c r="H38" s="30">
        <f t="shared" si="5"/>
        <v>13.38</v>
      </c>
    </row>
    <row r="39" spans="1:8" x14ac:dyDescent="0.25">
      <c r="A39" s="14" t="s">
        <v>109</v>
      </c>
      <c r="B39" s="14" t="s">
        <v>18</v>
      </c>
      <c r="C39" s="15">
        <v>1.06</v>
      </c>
      <c r="D39" s="14">
        <v>2</v>
      </c>
      <c r="E39" s="30">
        <f t="shared" si="3"/>
        <v>2.12</v>
      </c>
      <c r="F39" s="16">
        <v>0</v>
      </c>
      <c r="G39" s="30">
        <f t="shared" si="4"/>
        <v>0</v>
      </c>
      <c r="H39" s="30">
        <f t="shared" si="5"/>
        <v>2.12</v>
      </c>
    </row>
    <row r="40" spans="1:8" x14ac:dyDescent="0.25">
      <c r="A40" s="14" t="s">
        <v>110</v>
      </c>
      <c r="B40" s="14" t="s">
        <v>18</v>
      </c>
      <c r="C40" s="15">
        <v>1.1299999999999999</v>
      </c>
      <c r="D40" s="14">
        <v>12.8</v>
      </c>
      <c r="E40" s="30">
        <f t="shared" si="3"/>
        <v>14.46</v>
      </c>
      <c r="F40" s="16">
        <v>0</v>
      </c>
      <c r="G40" s="30">
        <f t="shared" si="4"/>
        <v>0</v>
      </c>
      <c r="H40" s="30">
        <f t="shared" si="5"/>
        <v>14.46</v>
      </c>
    </row>
    <row r="41" spans="1:8" x14ac:dyDescent="0.25">
      <c r="A41" s="14" t="s">
        <v>111</v>
      </c>
      <c r="B41" s="14" t="s">
        <v>18</v>
      </c>
      <c r="C41" s="15">
        <v>2.08</v>
      </c>
      <c r="D41" s="14">
        <v>1</v>
      </c>
      <c r="E41" s="30">
        <f t="shared" si="3"/>
        <v>2.08</v>
      </c>
      <c r="F41" s="16">
        <v>0</v>
      </c>
      <c r="G41" s="30">
        <f t="shared" si="4"/>
        <v>0</v>
      </c>
      <c r="H41" s="30">
        <f t="shared" si="5"/>
        <v>2.08</v>
      </c>
    </row>
    <row r="42" spans="1:8" x14ac:dyDescent="0.25">
      <c r="A42" s="14" t="s">
        <v>112</v>
      </c>
      <c r="B42" s="14" t="s">
        <v>48</v>
      </c>
      <c r="C42" s="15">
        <v>15</v>
      </c>
      <c r="D42" s="14">
        <v>1</v>
      </c>
      <c r="E42" s="30">
        <f t="shared" si="3"/>
        <v>15</v>
      </c>
      <c r="F42" s="16">
        <v>0</v>
      </c>
      <c r="G42" s="30">
        <f t="shared" si="4"/>
        <v>0</v>
      </c>
      <c r="H42" s="30">
        <f t="shared" si="5"/>
        <v>15</v>
      </c>
    </row>
    <row r="43" spans="1:8" x14ac:dyDescent="0.25">
      <c r="A43" s="14" t="s">
        <v>113</v>
      </c>
      <c r="B43" s="14" t="s">
        <v>18</v>
      </c>
      <c r="C43" s="15">
        <v>8.82</v>
      </c>
      <c r="D43" s="14">
        <v>1.5</v>
      </c>
      <c r="E43" s="30">
        <f t="shared" si="3"/>
        <v>13.23</v>
      </c>
      <c r="F43" s="16">
        <v>0</v>
      </c>
      <c r="G43" s="30">
        <f t="shared" si="4"/>
        <v>0</v>
      </c>
      <c r="H43" s="30">
        <f t="shared" si="5"/>
        <v>13.23</v>
      </c>
    </row>
    <row r="44" spans="1:8" x14ac:dyDescent="0.25">
      <c r="A44" s="13" t="s">
        <v>33</v>
      </c>
      <c r="C44" s="30"/>
      <c r="E44" s="30"/>
    </row>
    <row r="45" spans="1:8" x14ac:dyDescent="0.25">
      <c r="A45" s="14" t="s">
        <v>401</v>
      </c>
      <c r="B45" s="14" t="s">
        <v>60</v>
      </c>
      <c r="C45" s="15">
        <v>2.3199999999999998</v>
      </c>
      <c r="D45" s="14">
        <v>45</v>
      </c>
      <c r="E45" s="30">
        <f>ROUND(C45*D45,2)</f>
        <v>104.4</v>
      </c>
      <c r="F45" s="16">
        <v>0</v>
      </c>
      <c r="G45" s="30">
        <f>ROUND(E45*F45,2)</f>
        <v>0</v>
      </c>
      <c r="H45" s="30">
        <f>ROUND(E45-G45,2)</f>
        <v>104.4</v>
      </c>
    </row>
    <row r="46" spans="1:8" x14ac:dyDescent="0.25">
      <c r="A46" s="13" t="s">
        <v>85</v>
      </c>
      <c r="C46" s="30"/>
      <c r="E46" s="30"/>
    </row>
    <row r="47" spans="1:8" x14ac:dyDescent="0.25">
      <c r="A47" s="14" t="s">
        <v>86</v>
      </c>
      <c r="B47" s="14" t="s">
        <v>18</v>
      </c>
      <c r="C47" s="15">
        <v>0.22</v>
      </c>
      <c r="D47" s="14">
        <v>48</v>
      </c>
      <c r="E47" s="30">
        <f>ROUND(C47*D47,2)</f>
        <v>10.56</v>
      </c>
      <c r="F47" s="16">
        <v>0</v>
      </c>
      <c r="G47" s="30">
        <f>ROUND(E47*F47,2)</f>
        <v>0</v>
      </c>
      <c r="H47" s="30">
        <f>ROUND(E47-G47,2)</f>
        <v>10.56</v>
      </c>
    </row>
    <row r="48" spans="1:8" x14ac:dyDescent="0.25">
      <c r="A48" s="13" t="s">
        <v>114</v>
      </c>
      <c r="C48" s="30"/>
      <c r="E48" s="30"/>
    </row>
    <row r="49" spans="1:8" x14ac:dyDescent="0.25">
      <c r="A49" s="14" t="s">
        <v>115</v>
      </c>
      <c r="B49" s="14" t="s">
        <v>26</v>
      </c>
      <c r="C49" s="15">
        <v>3.3</v>
      </c>
      <c r="D49" s="14">
        <v>0.4</v>
      </c>
      <c r="E49" s="30">
        <f>ROUND(C49*D49,2)</f>
        <v>1.32</v>
      </c>
      <c r="F49" s="16">
        <v>0</v>
      </c>
      <c r="G49" s="30">
        <f>ROUND(E49*F49,2)</f>
        <v>0</v>
      </c>
      <c r="H49" s="30">
        <f>ROUND(E49-G49,2)</f>
        <v>1.32</v>
      </c>
    </row>
    <row r="50" spans="1:8" x14ac:dyDescent="0.25">
      <c r="A50" s="13" t="s">
        <v>61</v>
      </c>
      <c r="C50" s="30"/>
      <c r="E50" s="30"/>
    </row>
    <row r="51" spans="1:8" x14ac:dyDescent="0.25">
      <c r="A51" s="14" t="s">
        <v>62</v>
      </c>
      <c r="B51" s="14" t="s">
        <v>48</v>
      </c>
      <c r="C51" s="15">
        <v>7.5</v>
      </c>
      <c r="D51" s="14">
        <v>1</v>
      </c>
      <c r="E51" s="30">
        <f>ROUND(C51*D51,2)</f>
        <v>7.5</v>
      </c>
      <c r="F51" s="16">
        <v>0</v>
      </c>
      <c r="G51" s="30">
        <f>ROUND(E51*F51,2)</f>
        <v>0</v>
      </c>
      <c r="H51" s="30">
        <f>ROUND(E51-G51,2)</f>
        <v>7.5</v>
      </c>
    </row>
    <row r="52" spans="1:8" x14ac:dyDescent="0.25">
      <c r="A52" s="13" t="s">
        <v>87</v>
      </c>
      <c r="C52" s="30"/>
      <c r="E52" s="30"/>
    </row>
    <row r="53" spans="1:8" x14ac:dyDescent="0.25">
      <c r="A53" s="14" t="s">
        <v>88</v>
      </c>
      <c r="B53" s="14" t="s">
        <v>48</v>
      </c>
      <c r="C53" s="15">
        <v>1</v>
      </c>
      <c r="D53" s="14">
        <v>1</v>
      </c>
      <c r="E53" s="30">
        <f>ROUND(C53*D53,2)</f>
        <v>1</v>
      </c>
      <c r="F53" s="16">
        <v>0</v>
      </c>
      <c r="G53" s="30">
        <f>ROUND(E53*F53,2)</f>
        <v>0</v>
      </c>
      <c r="H53" s="30">
        <f>ROUND(E53-G53,2)</f>
        <v>1</v>
      </c>
    </row>
    <row r="54" spans="1:8" x14ac:dyDescent="0.25">
      <c r="A54" s="13" t="s">
        <v>34</v>
      </c>
      <c r="C54" s="30"/>
      <c r="E54" s="30"/>
    </row>
    <row r="55" spans="1:8" x14ac:dyDescent="0.25">
      <c r="A55" s="14" t="s">
        <v>35</v>
      </c>
      <c r="B55" s="14" t="s">
        <v>36</v>
      </c>
      <c r="C55" s="15">
        <v>58</v>
      </c>
      <c r="D55" s="14">
        <v>0.66600000000000004</v>
      </c>
      <c r="E55" s="30">
        <f>ROUND(C55*D55,2)</f>
        <v>38.630000000000003</v>
      </c>
      <c r="F55" s="16">
        <v>0</v>
      </c>
      <c r="G55" s="30">
        <f>ROUND(E55*F55,2)</f>
        <v>0</v>
      </c>
      <c r="H55" s="30">
        <f>ROUND(E55-G55,2)</f>
        <v>38.630000000000003</v>
      </c>
    </row>
    <row r="56" spans="1:8" x14ac:dyDescent="0.25">
      <c r="A56" s="13" t="s">
        <v>116</v>
      </c>
      <c r="C56" s="30"/>
      <c r="E56" s="30"/>
    </row>
    <row r="57" spans="1:8" x14ac:dyDescent="0.25">
      <c r="A57" s="14" t="s">
        <v>117</v>
      </c>
      <c r="B57" s="14" t="s">
        <v>48</v>
      </c>
      <c r="C57" s="15">
        <v>8</v>
      </c>
      <c r="D57" s="14">
        <v>1</v>
      </c>
      <c r="E57" s="30">
        <f>ROUND(C57*D57,2)</f>
        <v>8</v>
      </c>
      <c r="F57" s="16">
        <v>0</v>
      </c>
      <c r="G57" s="30">
        <f>ROUND(E57*F57,2)</f>
        <v>0</v>
      </c>
      <c r="H57" s="30">
        <f>ROUND(E57-G57,2)</f>
        <v>8</v>
      </c>
    </row>
    <row r="58" spans="1:8" x14ac:dyDescent="0.25">
      <c r="A58" s="13" t="s">
        <v>118</v>
      </c>
      <c r="C58" s="30"/>
      <c r="E58" s="30"/>
    </row>
    <row r="59" spans="1:8" x14ac:dyDescent="0.25">
      <c r="A59" s="14" t="s">
        <v>119</v>
      </c>
      <c r="B59" s="14" t="s">
        <v>48</v>
      </c>
      <c r="C59" s="15">
        <v>10</v>
      </c>
      <c r="D59" s="14">
        <v>0.33300000000000002</v>
      </c>
      <c r="E59" s="30">
        <f>ROUND(C59*D59,2)</f>
        <v>3.33</v>
      </c>
      <c r="F59" s="16">
        <v>0</v>
      </c>
      <c r="G59" s="30">
        <f>ROUND(E59*F59,2)</f>
        <v>0</v>
      </c>
      <c r="H59" s="30">
        <f>ROUND(E59-G59,2)</f>
        <v>3.33</v>
      </c>
    </row>
    <row r="60" spans="1:8" x14ac:dyDescent="0.25">
      <c r="A60" s="13" t="s">
        <v>37</v>
      </c>
      <c r="C60" s="30"/>
      <c r="E60" s="30"/>
    </row>
    <row r="61" spans="1:8" x14ac:dyDescent="0.25">
      <c r="A61" s="14" t="s">
        <v>38</v>
      </c>
      <c r="B61" s="14" t="s">
        <v>39</v>
      </c>
      <c r="C61" s="15">
        <v>16.54</v>
      </c>
      <c r="D61" s="14">
        <v>0.27129999999999999</v>
      </c>
      <c r="E61" s="30">
        <f>ROUND(C61*D61,2)</f>
        <v>4.49</v>
      </c>
      <c r="F61" s="16">
        <v>0</v>
      </c>
      <c r="G61" s="30">
        <f>ROUND(E61*F61,2)</f>
        <v>0</v>
      </c>
      <c r="H61" s="30">
        <f>ROUND(E61-G61,2)</f>
        <v>4.49</v>
      </c>
    </row>
    <row r="62" spans="1:8" x14ac:dyDescent="0.25">
      <c r="A62" s="14" t="s">
        <v>91</v>
      </c>
      <c r="B62" s="14" t="s">
        <v>39</v>
      </c>
      <c r="C62" s="15">
        <v>16.54</v>
      </c>
      <c r="D62" s="14">
        <v>0.20760000000000001</v>
      </c>
      <c r="E62" s="30">
        <f>ROUND(C62*D62,2)</f>
        <v>3.43</v>
      </c>
      <c r="F62" s="16">
        <v>0</v>
      </c>
      <c r="G62" s="30">
        <f>ROUND(E62*F62,2)</f>
        <v>0</v>
      </c>
      <c r="H62" s="30">
        <f>ROUND(E62-G62,2)</f>
        <v>3.43</v>
      </c>
    </row>
    <row r="63" spans="1:8" x14ac:dyDescent="0.25">
      <c r="A63" s="13" t="s">
        <v>43</v>
      </c>
      <c r="C63" s="30"/>
      <c r="E63" s="30"/>
    </row>
    <row r="64" spans="1:8" x14ac:dyDescent="0.25">
      <c r="A64" s="14" t="s">
        <v>42</v>
      </c>
      <c r="B64" s="14" t="s">
        <v>39</v>
      </c>
      <c r="C64" s="15">
        <v>9.06</v>
      </c>
      <c r="D64" s="14">
        <v>9.98E-2</v>
      </c>
      <c r="E64" s="30">
        <f>ROUND(C64*D64,2)</f>
        <v>0.9</v>
      </c>
      <c r="F64" s="16">
        <v>0</v>
      </c>
      <c r="G64" s="30">
        <f>ROUND(E64*F64,2)</f>
        <v>0</v>
      </c>
      <c r="H64" s="30">
        <f>ROUND(E64-G64,2)</f>
        <v>0.9</v>
      </c>
    </row>
    <row r="65" spans="1:8" x14ac:dyDescent="0.25">
      <c r="A65" s="14" t="s">
        <v>91</v>
      </c>
      <c r="B65" s="14" t="s">
        <v>39</v>
      </c>
      <c r="C65" s="15">
        <v>9.06</v>
      </c>
      <c r="D65" s="14">
        <v>0.18990000000000001</v>
      </c>
      <c r="E65" s="30">
        <f>ROUND(C65*D65,2)</f>
        <v>1.72</v>
      </c>
      <c r="F65" s="16">
        <v>0</v>
      </c>
      <c r="G65" s="30">
        <f>ROUND(E65*F65,2)</f>
        <v>0</v>
      </c>
      <c r="H65" s="30">
        <f>ROUND(E65-G65,2)</f>
        <v>1.72</v>
      </c>
    </row>
    <row r="66" spans="1:8" x14ac:dyDescent="0.25">
      <c r="A66" s="14" t="s">
        <v>44</v>
      </c>
      <c r="B66" s="14" t="s">
        <v>39</v>
      </c>
      <c r="C66" s="15">
        <v>16.55</v>
      </c>
      <c r="D66" s="14">
        <v>0.3831</v>
      </c>
      <c r="E66" s="30">
        <f>ROUND(C66*D66,2)</f>
        <v>6.34</v>
      </c>
      <c r="F66" s="16">
        <v>0</v>
      </c>
      <c r="G66" s="30">
        <f>ROUND(E66*F66,2)</f>
        <v>0</v>
      </c>
      <c r="H66" s="30">
        <f>ROUND(E66-G66,2)</f>
        <v>6.34</v>
      </c>
    </row>
    <row r="67" spans="1:8" x14ac:dyDescent="0.25">
      <c r="A67" s="13" t="s">
        <v>45</v>
      </c>
      <c r="C67" s="30"/>
      <c r="E67" s="30"/>
    </row>
    <row r="68" spans="1:8" x14ac:dyDescent="0.25">
      <c r="A68" s="14" t="s">
        <v>38</v>
      </c>
      <c r="B68" s="14" t="s">
        <v>19</v>
      </c>
      <c r="C68" s="15">
        <v>4.4800000000000004</v>
      </c>
      <c r="D68" s="14">
        <v>4.1890999999999998</v>
      </c>
      <c r="E68" s="30">
        <f>ROUND(C68*D68,2)</f>
        <v>18.77</v>
      </c>
      <c r="F68" s="16">
        <v>0</v>
      </c>
      <c r="G68" s="30">
        <f>ROUND(E68*F68,2)</f>
        <v>0</v>
      </c>
      <c r="H68" s="30">
        <f>ROUND(E68-G68,2)</f>
        <v>18.77</v>
      </c>
    </row>
    <row r="69" spans="1:8" x14ac:dyDescent="0.25">
      <c r="A69" s="14" t="s">
        <v>91</v>
      </c>
      <c r="B69" s="14" t="s">
        <v>19</v>
      </c>
      <c r="C69" s="15">
        <v>4.4800000000000004</v>
      </c>
      <c r="D69" s="14">
        <v>4.8836000000000004</v>
      </c>
      <c r="E69" s="30">
        <f>ROUND(C69*D69,2)</f>
        <v>21.88</v>
      </c>
      <c r="F69" s="16">
        <v>0</v>
      </c>
      <c r="G69" s="30">
        <f>ROUND(E69*F69,2)</f>
        <v>0</v>
      </c>
      <c r="H69" s="30">
        <f>ROUND(E69-G69,2)</f>
        <v>21.88</v>
      </c>
    </row>
    <row r="70" spans="1:8" x14ac:dyDescent="0.25">
      <c r="A70" s="13" t="s">
        <v>47</v>
      </c>
      <c r="C70" s="30"/>
      <c r="E70" s="30"/>
    </row>
    <row r="71" spans="1:8" x14ac:dyDescent="0.25">
      <c r="A71" s="14" t="s">
        <v>42</v>
      </c>
      <c r="B71" s="14" t="s">
        <v>48</v>
      </c>
      <c r="C71" s="15">
        <v>6.98</v>
      </c>
      <c r="D71" s="14">
        <v>1</v>
      </c>
      <c r="E71" s="30">
        <f>ROUND(C71*D71,2)</f>
        <v>6.98</v>
      </c>
      <c r="F71" s="16">
        <v>0</v>
      </c>
      <c r="G71" s="30">
        <f>ROUND(E71*F71,2)</f>
        <v>0</v>
      </c>
      <c r="H71" s="30">
        <f t="shared" ref="H71:H76" si="6">ROUND(E71-G71,2)</f>
        <v>6.98</v>
      </c>
    </row>
    <row r="72" spans="1:8" x14ac:dyDescent="0.25">
      <c r="A72" s="14" t="s">
        <v>38</v>
      </c>
      <c r="B72" s="14" t="s">
        <v>48</v>
      </c>
      <c r="C72" s="15">
        <v>2.57</v>
      </c>
      <c r="D72" s="14">
        <v>1</v>
      </c>
      <c r="E72" s="30">
        <f>ROUND(C72*D72,2)</f>
        <v>2.57</v>
      </c>
      <c r="F72" s="16">
        <v>0</v>
      </c>
      <c r="G72" s="30">
        <f>ROUND(E72*F72,2)</f>
        <v>0</v>
      </c>
      <c r="H72" s="30">
        <f t="shared" si="6"/>
        <v>2.57</v>
      </c>
    </row>
    <row r="73" spans="1:8" x14ac:dyDescent="0.25">
      <c r="A73" s="14" t="s">
        <v>91</v>
      </c>
      <c r="B73" s="14" t="s">
        <v>48</v>
      </c>
      <c r="C73" s="15">
        <v>25.83</v>
      </c>
      <c r="D73" s="14">
        <v>1</v>
      </c>
      <c r="E73" s="30">
        <f>ROUND(C73*D73,2)</f>
        <v>25.83</v>
      </c>
      <c r="F73" s="16">
        <v>0</v>
      </c>
      <c r="G73" s="30">
        <f>ROUND(E73*F73,2)</f>
        <v>0</v>
      </c>
      <c r="H73" s="30">
        <f t="shared" si="6"/>
        <v>25.83</v>
      </c>
    </row>
    <row r="74" spans="1:8" x14ac:dyDescent="0.25">
      <c r="A74" s="9" t="s">
        <v>49</v>
      </c>
      <c r="B74" s="9" t="s">
        <v>48</v>
      </c>
      <c r="C74" s="10">
        <v>25.17</v>
      </c>
      <c r="D74" s="9">
        <v>1</v>
      </c>
      <c r="E74" s="28">
        <f>ROUND(C74*D74,2)</f>
        <v>25.17</v>
      </c>
      <c r="F74" s="11">
        <v>0</v>
      </c>
      <c r="G74" s="28">
        <f>ROUND(E74*F74,2)</f>
        <v>0</v>
      </c>
      <c r="H74" s="28">
        <f t="shared" si="6"/>
        <v>25.17</v>
      </c>
    </row>
    <row r="75" spans="1:8" x14ac:dyDescent="0.25">
      <c r="A75" s="7" t="s">
        <v>50</v>
      </c>
      <c r="C75" s="30"/>
      <c r="E75" s="30">
        <f>SUM(E13:E74)</f>
        <v>938.22000000000025</v>
      </c>
      <c r="G75" s="12">
        <f>SUM(G13:G74)</f>
        <v>0</v>
      </c>
      <c r="H75" s="12">
        <f t="shared" si="6"/>
        <v>938.22</v>
      </c>
    </row>
    <row r="76" spans="1:8" x14ac:dyDescent="0.25">
      <c r="A76" s="7" t="s">
        <v>51</v>
      </c>
      <c r="C76" s="30"/>
      <c r="E76" s="30">
        <f>+E9-E75</f>
        <v>127.97999999999979</v>
      </c>
      <c r="G76" s="12">
        <f>+G9-G75</f>
        <v>0</v>
      </c>
      <c r="H76" s="12">
        <f t="shared" si="6"/>
        <v>127.98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10.49</v>
      </c>
      <c r="D79" s="14">
        <v>1</v>
      </c>
      <c r="E79" s="30">
        <f>ROUND(C79*D79,2)</f>
        <v>10.49</v>
      </c>
      <c r="F79" s="16">
        <v>0</v>
      </c>
      <c r="G79" s="30">
        <f>ROUND(E79*F79,2)</f>
        <v>0</v>
      </c>
      <c r="H79" s="30">
        <f t="shared" ref="H79:H84" si="7">ROUND(E79-G79,2)</f>
        <v>10.49</v>
      </c>
    </row>
    <row r="80" spans="1:8" x14ac:dyDescent="0.25">
      <c r="A80" s="14" t="s">
        <v>38</v>
      </c>
      <c r="B80" s="14" t="s">
        <v>48</v>
      </c>
      <c r="C80" s="15">
        <v>18.22</v>
      </c>
      <c r="D80" s="14">
        <v>1</v>
      </c>
      <c r="E80" s="30">
        <f>ROUND(C80*D80,2)</f>
        <v>18.22</v>
      </c>
      <c r="F80" s="16">
        <v>0</v>
      </c>
      <c r="G80" s="30">
        <f>ROUND(E80*F80,2)</f>
        <v>0</v>
      </c>
      <c r="H80" s="30">
        <f t="shared" si="7"/>
        <v>18.22</v>
      </c>
    </row>
    <row r="81" spans="1:8" x14ac:dyDescent="0.25">
      <c r="A81" s="9" t="s">
        <v>91</v>
      </c>
      <c r="B81" s="9" t="s">
        <v>48</v>
      </c>
      <c r="C81" s="10">
        <v>115.36</v>
      </c>
      <c r="D81" s="9">
        <v>1</v>
      </c>
      <c r="E81" s="28">
        <f>ROUND(C81*D81,2)</f>
        <v>115.36</v>
      </c>
      <c r="F81" s="11">
        <v>0</v>
      </c>
      <c r="G81" s="28">
        <f>ROUND(E81*F81,2)</f>
        <v>0</v>
      </c>
      <c r="H81" s="28">
        <f t="shared" si="7"/>
        <v>115.36</v>
      </c>
    </row>
    <row r="82" spans="1:8" x14ac:dyDescent="0.25">
      <c r="A82" s="7" t="s">
        <v>53</v>
      </c>
      <c r="C82" s="30"/>
      <c r="E82" s="30">
        <f>SUM(E79:E81)</f>
        <v>144.07</v>
      </c>
      <c r="G82" s="12">
        <f>SUM(G79:G81)</f>
        <v>0</v>
      </c>
      <c r="H82" s="12">
        <f t="shared" si="7"/>
        <v>144.07</v>
      </c>
    </row>
    <row r="83" spans="1:8" x14ac:dyDescent="0.25">
      <c r="A83" s="7" t="s">
        <v>54</v>
      </c>
      <c r="C83" s="30"/>
      <c r="E83" s="30">
        <f>+E75+E82</f>
        <v>1082.2900000000002</v>
      </c>
      <c r="G83" s="12">
        <f>+G75+G82</f>
        <v>0</v>
      </c>
      <c r="H83" s="12">
        <f t="shared" si="7"/>
        <v>1082.29</v>
      </c>
    </row>
    <row r="84" spans="1:8" x14ac:dyDescent="0.25">
      <c r="A84" s="7" t="s">
        <v>55</v>
      </c>
      <c r="C84" s="30"/>
      <c r="E84" s="30">
        <f>+E9-E83</f>
        <v>-16.090000000000146</v>
      </c>
      <c r="G84" s="12">
        <f>+G9-G83</f>
        <v>0</v>
      </c>
      <c r="H84" s="12">
        <f t="shared" si="7"/>
        <v>-16.09</v>
      </c>
    </row>
    <row r="85" spans="1:8" x14ac:dyDescent="0.25">
      <c r="A85" t="s">
        <v>120</v>
      </c>
      <c r="C85" s="30"/>
      <c r="E85" s="30"/>
    </row>
    <row r="86" spans="1:8" x14ac:dyDescent="0.25">
      <c r="A86" t="s">
        <v>427</v>
      </c>
      <c r="C86" s="30"/>
      <c r="E86" s="30"/>
    </row>
    <row r="87" spans="1:8" x14ac:dyDescent="0.25">
      <c r="C87" s="30"/>
      <c r="E87" s="30"/>
    </row>
    <row r="88" spans="1:8" x14ac:dyDescent="0.25">
      <c r="A88" s="7" t="s">
        <v>121</v>
      </c>
      <c r="C88" s="30"/>
      <c r="E88" s="30"/>
    </row>
    <row r="89" spans="1:8" x14ac:dyDescent="0.25">
      <c r="A89" s="7" t="s">
        <v>122</v>
      </c>
      <c r="C89" s="30"/>
      <c r="E89" s="30"/>
    </row>
    <row r="99" spans="1:18" x14ac:dyDescent="0.25">
      <c r="A99" s="7" t="s">
        <v>50</v>
      </c>
      <c r="E99" s="34">
        <f>VLOOKUP(A99,$A$1:$H$98,5,FALSE)</f>
        <v>938.22000000000025</v>
      </c>
    </row>
    <row r="100" spans="1:18" x14ac:dyDescent="0.25">
      <c r="A100" s="7" t="s">
        <v>295</v>
      </c>
      <c r="E100" s="34">
        <f>VLOOKUP(A100,$A$1:$H$98,5,FALSE)</f>
        <v>144.07</v>
      </c>
    </row>
    <row r="101" spans="1:18" x14ac:dyDescent="0.25">
      <c r="A101" s="7" t="s">
        <v>296</v>
      </c>
      <c r="E101" s="34">
        <f t="shared" ref="E101:E102" si="8">VLOOKUP(A101,$A$1:$H$98,5,FALSE)</f>
        <v>1082.2900000000002</v>
      </c>
    </row>
    <row r="102" spans="1:18" x14ac:dyDescent="0.25">
      <c r="A102" s="7" t="s">
        <v>55</v>
      </c>
      <c r="E102" s="34">
        <f t="shared" si="8"/>
        <v>-16.090000000000146</v>
      </c>
    </row>
    <row r="103" spans="1:18" x14ac:dyDescent="0.25">
      <c r="A103" s="39" t="s">
        <v>257</v>
      </c>
    </row>
    <row r="104" spans="1:18" x14ac:dyDescent="0.25">
      <c r="A104" s="39" t="s">
        <v>257</v>
      </c>
      <c r="K104" s="39" t="s">
        <v>258</v>
      </c>
    </row>
    <row r="105" spans="1:18" x14ac:dyDescent="0.25">
      <c r="A105" s="34">
        <f>E102</f>
        <v>-16.090000000000146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-16.090000000000146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8" x14ac:dyDescent="0.25">
      <c r="A106">
        <f>A107-Calculator!$B$15</f>
        <v>205</v>
      </c>
      <c r="B106" s="12">
        <f t="dataTable" ref="B106:I112" dt2D="1" dtr="1" r1="D8" r2="D7" ca="1"/>
        <v>-822.79</v>
      </c>
      <c r="C106" s="12">
        <v>-822.2399999999999</v>
      </c>
      <c r="D106" s="12">
        <v>-821.68999999999994</v>
      </c>
      <c r="E106" s="12">
        <v>-821.13999999999987</v>
      </c>
      <c r="F106" s="12">
        <v>-820.58999999999992</v>
      </c>
      <c r="G106" s="12">
        <v>-820.04</v>
      </c>
      <c r="H106" s="12">
        <v>-819.4899999999999</v>
      </c>
      <c r="I106" s="12">
        <v>-818.93999999999994</v>
      </c>
      <c r="K106">
        <f>K107-Calculator!$B$27</f>
        <v>45</v>
      </c>
      <c r="L106" s="12">
        <f t="dataTable" ref="L106:R112" dt2D="1" dtr="1" r1="D8" r2="D7"/>
        <v>-923.59</v>
      </c>
      <c r="M106" s="12">
        <v>-923.04</v>
      </c>
      <c r="N106" s="12">
        <v>-922.49</v>
      </c>
      <c r="O106" s="12">
        <v>-921.94</v>
      </c>
      <c r="P106" s="12">
        <v>-921.39</v>
      </c>
      <c r="Q106" s="12">
        <v>-920.84</v>
      </c>
      <c r="R106" s="12">
        <v>-920.29</v>
      </c>
    </row>
    <row r="107" spans="1:18" x14ac:dyDescent="0.25">
      <c r="A107">
        <f>A108-Calculator!$B$15</f>
        <v>210</v>
      </c>
      <c r="B107" s="12">
        <v>-819.6400000000001</v>
      </c>
      <c r="C107" s="12">
        <v>-819.09000000000015</v>
      </c>
      <c r="D107" s="12">
        <v>-818.54000000000008</v>
      </c>
      <c r="E107" s="12">
        <v>-817.99000000000012</v>
      </c>
      <c r="F107" s="12">
        <v>-817.44</v>
      </c>
      <c r="G107" s="12">
        <v>-816.8900000000001</v>
      </c>
      <c r="H107" s="12">
        <v>-816.34000000000015</v>
      </c>
      <c r="I107" s="12">
        <v>-815.79000000000008</v>
      </c>
      <c r="K107">
        <f>K108-Calculator!$B$27</f>
        <v>50</v>
      </c>
      <c r="L107" s="12">
        <v>-920.43999999999994</v>
      </c>
      <c r="M107" s="12">
        <v>-919.89</v>
      </c>
      <c r="N107" s="12">
        <v>-919.33999999999992</v>
      </c>
      <c r="O107" s="12">
        <v>-918.79</v>
      </c>
      <c r="P107" s="12">
        <v>-918.24</v>
      </c>
      <c r="Q107" s="12">
        <v>-917.68999999999994</v>
      </c>
      <c r="R107" s="12">
        <v>-917.14</v>
      </c>
    </row>
    <row r="108" spans="1:18" x14ac:dyDescent="0.25">
      <c r="A108">
        <f>A109-Calculator!$B$15</f>
        <v>215</v>
      </c>
      <c r="B108" s="12">
        <v>-816.49</v>
      </c>
      <c r="C108" s="12">
        <v>-815.94</v>
      </c>
      <c r="D108" s="12">
        <v>-815.3900000000001</v>
      </c>
      <c r="E108" s="12">
        <v>-814.84</v>
      </c>
      <c r="F108" s="12">
        <v>-814.29000000000008</v>
      </c>
      <c r="G108" s="12">
        <v>-813.74</v>
      </c>
      <c r="H108" s="12">
        <v>-813.19</v>
      </c>
      <c r="I108" s="12">
        <v>-812.6400000000001</v>
      </c>
      <c r="K108">
        <f>K109-Calculator!$B$27</f>
        <v>55</v>
      </c>
      <c r="L108" s="12">
        <v>-917.29</v>
      </c>
      <c r="M108" s="12">
        <v>-916.7399999999999</v>
      </c>
      <c r="N108" s="12">
        <v>-916.18999999999994</v>
      </c>
      <c r="O108" s="12">
        <v>-915.63999999999987</v>
      </c>
      <c r="P108" s="12">
        <v>-915.08999999999992</v>
      </c>
      <c r="Q108" s="12">
        <v>-914.54</v>
      </c>
      <c r="R108" s="12">
        <v>-913.9899999999999</v>
      </c>
    </row>
    <row r="109" spans="1:18" x14ac:dyDescent="0.25">
      <c r="A109">
        <f>Calculator!B10</f>
        <v>220</v>
      </c>
      <c r="B109" s="12">
        <v>-813.34</v>
      </c>
      <c r="C109" s="12">
        <v>-812.79</v>
      </c>
      <c r="D109" s="12">
        <v>-812.24</v>
      </c>
      <c r="E109" s="12">
        <v>-811.69</v>
      </c>
      <c r="F109" s="12">
        <v>-811.14</v>
      </c>
      <c r="G109" s="12">
        <v>-810.59</v>
      </c>
      <c r="H109" s="12">
        <v>-810.04</v>
      </c>
      <c r="I109" s="12">
        <v>-809.49</v>
      </c>
      <c r="K109">
        <f>Calculator!B22</f>
        <v>60</v>
      </c>
      <c r="L109" s="12">
        <v>-914.13999999999987</v>
      </c>
      <c r="M109" s="12">
        <v>-913.58999999999992</v>
      </c>
      <c r="N109" s="12">
        <v>-913.03999999999985</v>
      </c>
      <c r="O109" s="12">
        <v>-912.4899999999999</v>
      </c>
      <c r="P109" s="12">
        <v>-911.93999999999983</v>
      </c>
      <c r="Q109" s="12">
        <v>-911.38999999999987</v>
      </c>
      <c r="R109" s="12">
        <v>-910.83999999999992</v>
      </c>
    </row>
    <row r="110" spans="1:18" x14ac:dyDescent="0.25">
      <c r="A110">
        <f>A109+Calculator!$B$15</f>
        <v>225</v>
      </c>
      <c r="B110" s="12">
        <v>-810.18999999999994</v>
      </c>
      <c r="C110" s="12">
        <v>-809.64</v>
      </c>
      <c r="D110" s="12">
        <v>-809.08999999999992</v>
      </c>
      <c r="E110" s="12">
        <v>-808.54</v>
      </c>
      <c r="F110" s="12">
        <v>-807.99</v>
      </c>
      <c r="G110" s="12">
        <v>-807.43999999999994</v>
      </c>
      <c r="H110" s="12">
        <v>-806.89</v>
      </c>
      <c r="I110" s="12">
        <v>-806.33999999999992</v>
      </c>
      <c r="K110">
        <f>K109+Calculator!$B$27</f>
        <v>65</v>
      </c>
      <c r="L110" s="12">
        <v>-910.99</v>
      </c>
      <c r="M110" s="12">
        <v>-910.44</v>
      </c>
      <c r="N110" s="12">
        <v>-909.8900000000001</v>
      </c>
      <c r="O110" s="12">
        <v>-909.34</v>
      </c>
      <c r="P110" s="12">
        <v>-908.79000000000008</v>
      </c>
      <c r="Q110" s="12">
        <v>-908.24</v>
      </c>
      <c r="R110" s="12">
        <v>-907.69</v>
      </c>
    </row>
    <row r="111" spans="1:18" x14ac:dyDescent="0.25">
      <c r="A111">
        <f>A110+Calculator!$B$15</f>
        <v>230</v>
      </c>
      <c r="B111" s="12">
        <v>-807.04</v>
      </c>
      <c r="C111" s="12">
        <v>-806.4899999999999</v>
      </c>
      <c r="D111" s="12">
        <v>-805.93999999999994</v>
      </c>
      <c r="E111" s="12">
        <v>-805.38999999999987</v>
      </c>
      <c r="F111" s="12">
        <v>-804.83999999999992</v>
      </c>
      <c r="G111" s="12">
        <v>-804.29</v>
      </c>
      <c r="H111" s="12">
        <v>-803.7399999999999</v>
      </c>
      <c r="I111" s="12">
        <v>-803.18999999999994</v>
      </c>
      <c r="K111">
        <f>K110+Calculator!$B$27</f>
        <v>70</v>
      </c>
      <c r="L111" s="12">
        <v>-907.84</v>
      </c>
      <c r="M111" s="12">
        <v>-907.29</v>
      </c>
      <c r="N111" s="12">
        <v>-906.74</v>
      </c>
      <c r="O111" s="12">
        <v>-906.19</v>
      </c>
      <c r="P111" s="12">
        <v>-905.64</v>
      </c>
      <c r="Q111" s="12">
        <v>-905.09</v>
      </c>
      <c r="R111" s="12">
        <v>-904.54</v>
      </c>
    </row>
    <row r="112" spans="1:18" x14ac:dyDescent="0.25">
      <c r="A112">
        <f>A111+Calculator!$B$15</f>
        <v>235</v>
      </c>
      <c r="B112" s="12">
        <v>-803.8900000000001</v>
      </c>
      <c r="C112" s="12">
        <v>-803.34000000000015</v>
      </c>
      <c r="D112" s="12">
        <v>-802.79000000000008</v>
      </c>
      <c r="E112" s="12">
        <v>-802.24000000000012</v>
      </c>
      <c r="F112" s="12">
        <v>-801.69</v>
      </c>
      <c r="G112" s="12">
        <v>-801.1400000000001</v>
      </c>
      <c r="H112" s="12">
        <v>-800.59000000000015</v>
      </c>
      <c r="I112" s="12">
        <v>-800.04000000000008</v>
      </c>
      <c r="K112">
        <f>K111+Calculator!$B$27</f>
        <v>75</v>
      </c>
      <c r="L112" s="12">
        <v>-904.68999999999994</v>
      </c>
      <c r="M112" s="12">
        <v>-904.14</v>
      </c>
      <c r="N112" s="12">
        <v>-903.58999999999992</v>
      </c>
      <c r="O112" s="12">
        <v>-903.04</v>
      </c>
      <c r="P112" s="12">
        <v>-902.49</v>
      </c>
      <c r="Q112" s="12">
        <v>-901.93999999999994</v>
      </c>
      <c r="R112" s="12">
        <v>-901.39</v>
      </c>
    </row>
    <row r="114" spans="1:14" x14ac:dyDescent="0.25">
      <c r="A114" s="39" t="s">
        <v>257</v>
      </c>
      <c r="K114" s="39" t="s">
        <v>258</v>
      </c>
    </row>
    <row r="115" spans="1:14" x14ac:dyDescent="0.25">
      <c r="A115" t="s">
        <v>315</v>
      </c>
      <c r="B115" t="s">
        <v>316</v>
      </c>
      <c r="C115" t="s">
        <v>317</v>
      </c>
      <c r="K115" t="s">
        <v>315</v>
      </c>
      <c r="L115" t="s">
        <v>316</v>
      </c>
      <c r="M115" t="s">
        <v>317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-822.79</v>
      </c>
      <c r="K116">
        <f>$K$106</f>
        <v>45</v>
      </c>
      <c r="L116">
        <f>$L$105</f>
        <v>-15</v>
      </c>
      <c r="M116">
        <f>K116+L116</f>
        <v>30</v>
      </c>
      <c r="N116" s="12">
        <f>L106</f>
        <v>-923.59</v>
      </c>
    </row>
    <row r="117" spans="1:14" x14ac:dyDescent="0.25">
      <c r="A117">
        <f t="shared" ref="A117" si="9">$A$107</f>
        <v>210</v>
      </c>
      <c r="B117">
        <f>$C$105</f>
        <v>-10</v>
      </c>
      <c r="C117">
        <f t="shared" ref="C117:C122" si="10">A117+B117</f>
        <v>200</v>
      </c>
      <c r="D117" s="12">
        <f>C107</f>
        <v>-819.09000000000015</v>
      </c>
      <c r="K117">
        <f t="shared" ref="K117" si="11">$K$107</f>
        <v>50</v>
      </c>
      <c r="L117">
        <f t="shared" ref="L117" si="12">$M$105</f>
        <v>-10</v>
      </c>
      <c r="M117">
        <f t="shared" ref="M117:M122" si="13">K117+L117</f>
        <v>40</v>
      </c>
      <c r="N117" s="12">
        <f>M107</f>
        <v>-919.89</v>
      </c>
    </row>
    <row r="118" spans="1:14" x14ac:dyDescent="0.25">
      <c r="A118">
        <f t="shared" ref="A118" si="14">$A$108</f>
        <v>215</v>
      </c>
      <c r="B118">
        <f>$D$105</f>
        <v>-5</v>
      </c>
      <c r="C118">
        <f t="shared" si="10"/>
        <v>210</v>
      </c>
      <c r="D118" s="12">
        <f>D108</f>
        <v>-815.3900000000001</v>
      </c>
      <c r="K118">
        <f t="shared" ref="K118" si="15">$K$108</f>
        <v>55</v>
      </c>
      <c r="L118">
        <f t="shared" ref="L118" si="16">$N$105</f>
        <v>-5</v>
      </c>
      <c r="M118">
        <f t="shared" si="13"/>
        <v>50</v>
      </c>
      <c r="N118" s="12">
        <f>N108</f>
        <v>-916.18999999999994</v>
      </c>
    </row>
    <row r="119" spans="1:14" x14ac:dyDescent="0.25">
      <c r="A119">
        <f t="shared" ref="A119" si="17">$A$109</f>
        <v>220</v>
      </c>
      <c r="B119">
        <f>$E$105</f>
        <v>0</v>
      </c>
      <c r="C119">
        <f t="shared" si="10"/>
        <v>220</v>
      </c>
      <c r="D119" s="12">
        <f>E109</f>
        <v>-811.69</v>
      </c>
      <c r="K119">
        <f t="shared" ref="K119" si="18">$K$109</f>
        <v>60</v>
      </c>
      <c r="L119">
        <f t="shared" ref="L119" si="19">$O$105</f>
        <v>0</v>
      </c>
      <c r="M119">
        <f t="shared" si="13"/>
        <v>60</v>
      </c>
      <c r="N119" s="12">
        <f>O109</f>
        <v>-912.4899999999999</v>
      </c>
    </row>
    <row r="120" spans="1:14" x14ac:dyDescent="0.25">
      <c r="A120">
        <f t="shared" ref="A120" si="20">$A$110</f>
        <v>225</v>
      </c>
      <c r="B120">
        <f>$F$105</f>
        <v>5</v>
      </c>
      <c r="C120">
        <f t="shared" si="10"/>
        <v>230</v>
      </c>
      <c r="D120" s="12">
        <f>F110</f>
        <v>-807.99</v>
      </c>
      <c r="K120">
        <f t="shared" ref="K120" si="21">$K$110</f>
        <v>65</v>
      </c>
      <c r="L120">
        <f t="shared" ref="L120" si="22">$P$105</f>
        <v>5</v>
      </c>
      <c r="M120">
        <f t="shared" si="13"/>
        <v>70</v>
      </c>
      <c r="N120" s="12">
        <f>P110</f>
        <v>-908.79000000000008</v>
      </c>
    </row>
    <row r="121" spans="1:14" x14ac:dyDescent="0.25">
      <c r="A121">
        <f t="shared" ref="A121" si="23">$A$111</f>
        <v>230</v>
      </c>
      <c r="B121">
        <f>$G$105</f>
        <v>10</v>
      </c>
      <c r="C121">
        <f t="shared" si="10"/>
        <v>240</v>
      </c>
      <c r="D121" s="12">
        <f>G111</f>
        <v>-804.29</v>
      </c>
      <c r="K121">
        <f t="shared" ref="K121" si="24">$K$111</f>
        <v>70</v>
      </c>
      <c r="L121">
        <f t="shared" ref="L121" si="25">$Q$105</f>
        <v>10</v>
      </c>
      <c r="M121">
        <f t="shared" si="13"/>
        <v>80</v>
      </c>
      <c r="N121" s="12">
        <f>Q111</f>
        <v>-905.09</v>
      </c>
    </row>
    <row r="122" spans="1:14" x14ac:dyDescent="0.25">
      <c r="A122">
        <f t="shared" ref="A122" si="26">$A$112</f>
        <v>235</v>
      </c>
      <c r="B122">
        <f>$H$105</f>
        <v>15</v>
      </c>
      <c r="C122">
        <f t="shared" si="10"/>
        <v>250</v>
      </c>
      <c r="D122" s="12">
        <f>H112</f>
        <v>-800.59000000000015</v>
      </c>
      <c r="K122">
        <f t="shared" ref="K122" si="27">$K$112</f>
        <v>75</v>
      </c>
      <c r="L122">
        <f t="shared" ref="L122" si="28">$R$105</f>
        <v>15</v>
      </c>
      <c r="M122">
        <f t="shared" si="13"/>
        <v>90</v>
      </c>
      <c r="N122" s="12">
        <f>R112</f>
        <v>-901.39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40E9A-6A55-4F0B-B994-9E0BD1A95985}">
  <dimension ref="A1:R122"/>
  <sheetViews>
    <sheetView topLeftCell="A2" workbookViewId="0">
      <selection activeCell="D21" sqref="D21"/>
    </sheetView>
  </sheetViews>
  <sheetFormatPr defaultRowHeight="15" x14ac:dyDescent="0.25"/>
  <cols>
    <col min="1" max="1" width="17.42578125" customWidth="1"/>
    <col min="2" max="2" width="10.42578125" customWidth="1"/>
    <col min="3" max="3" width="10.7109375" customWidth="1"/>
    <col min="4" max="4" width="12.28515625" customWidth="1"/>
    <col min="5" max="5" width="11.28515625" customWidth="1"/>
    <col min="6" max="6" width="9.28515625" bestFit="1" customWidth="1"/>
    <col min="7" max="7" width="10.28515625" customWidth="1"/>
    <col min="8" max="8" width="9" bestFit="1" customWidth="1"/>
  </cols>
  <sheetData>
    <row r="1" spans="1:8" x14ac:dyDescent="0.25">
      <c r="A1" s="59" t="s">
        <v>228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163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445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f>IF(Calculator!B7="Cotton",Calculator!B13,IF(Calculator!B19="Cotton",Calculator!B25,0.74))</f>
        <v>0.74</v>
      </c>
      <c r="D7" s="17">
        <f>IF(Calculator!B7="Cotton",Calculator!B10,IF(Calculator!B19="Cotton",Calculator!B22,1200))</f>
        <v>1200</v>
      </c>
      <c r="E7" s="30">
        <f>ROUND(C7*D7,2)</f>
        <v>888</v>
      </c>
      <c r="F7" s="16">
        <v>0</v>
      </c>
      <c r="G7" s="30">
        <f>ROUND(E7*F7,2)</f>
        <v>0</v>
      </c>
      <c r="H7" s="30">
        <f>ROUND(E7-G7,2)</f>
        <v>888</v>
      </c>
    </row>
    <row r="8" spans="1:8" x14ac:dyDescent="0.25">
      <c r="A8" s="9" t="s">
        <v>65</v>
      </c>
      <c r="B8" s="9" t="s">
        <v>29</v>
      </c>
      <c r="C8" s="49">
        <f>IF(Calculator!B7="Cotton",Calculator!C13,IF(Calculator!B19="Cotton",Calculator!C25,0.11))</f>
        <v>0.11</v>
      </c>
      <c r="D8" s="50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1066.2</v>
      </c>
      <c r="G9" s="12">
        <f>SUM(G7:G8)</f>
        <v>0</v>
      </c>
      <c r="H9" s="12">
        <f>ROUND(E9-G9,2)</f>
        <v>1066.2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14</v>
      </c>
      <c r="C12" s="30"/>
      <c r="E12" s="30"/>
    </row>
    <row r="13" spans="1:8" x14ac:dyDescent="0.25">
      <c r="A13" s="14" t="s">
        <v>15</v>
      </c>
      <c r="B13" s="14" t="s">
        <v>16</v>
      </c>
      <c r="C13" s="15">
        <v>7.6</v>
      </c>
      <c r="D13" s="14">
        <v>2.5</v>
      </c>
      <c r="E13" s="30">
        <f>ROUND(C13*D13,2)</f>
        <v>19</v>
      </c>
      <c r="F13" s="16">
        <v>0</v>
      </c>
      <c r="G13" s="30">
        <f>ROUND(E13*F13,2)</f>
        <v>0</v>
      </c>
      <c r="H13" s="30">
        <f>ROUND(E13-G13,2)</f>
        <v>19</v>
      </c>
    </row>
    <row r="14" spans="1:8" x14ac:dyDescent="0.25">
      <c r="A14" s="14" t="s">
        <v>57</v>
      </c>
      <c r="B14" s="14" t="s">
        <v>16</v>
      </c>
      <c r="C14" s="15">
        <v>6.4</v>
      </c>
      <c r="D14" s="14">
        <v>5.25</v>
      </c>
      <c r="E14" s="30">
        <f>ROUND(C14*D14,2)</f>
        <v>33.6</v>
      </c>
      <c r="F14" s="16">
        <v>0</v>
      </c>
      <c r="G14" s="30">
        <f>ROUND(E14*F14,2)</f>
        <v>0</v>
      </c>
      <c r="H14" s="30">
        <f>ROUND(E14-G14,2)</f>
        <v>33.6</v>
      </c>
    </row>
    <row r="15" spans="1:8" x14ac:dyDescent="0.25">
      <c r="A15" s="13" t="s">
        <v>17</v>
      </c>
      <c r="C15" s="30"/>
      <c r="E15" s="30"/>
    </row>
    <row r="16" spans="1:8" x14ac:dyDescent="0.25">
      <c r="A16" s="14" t="s">
        <v>66</v>
      </c>
      <c r="B16" s="14" t="s">
        <v>18</v>
      </c>
      <c r="C16" s="15">
        <v>1.52</v>
      </c>
      <c r="D16" s="14">
        <v>2.2999999999999998</v>
      </c>
      <c r="E16" s="30">
        <f>ROUND(C16*D16,2)</f>
        <v>3.5</v>
      </c>
      <c r="F16" s="16">
        <v>0</v>
      </c>
      <c r="G16" s="30">
        <f>ROUND(E16*F16,2)</f>
        <v>0</v>
      </c>
      <c r="H16" s="30">
        <f>ROUND(E16-G16,2)</f>
        <v>3.5</v>
      </c>
    </row>
    <row r="17" spans="1:8" x14ac:dyDescent="0.25">
      <c r="A17" s="14" t="s">
        <v>67</v>
      </c>
      <c r="B17" s="14" t="s">
        <v>26</v>
      </c>
      <c r="C17" s="15">
        <v>3.56</v>
      </c>
      <c r="D17" s="14">
        <v>2.3125</v>
      </c>
      <c r="E17" s="30">
        <f>ROUND(C17*D17,2)</f>
        <v>8.23</v>
      </c>
      <c r="F17" s="16">
        <v>0</v>
      </c>
      <c r="G17" s="30">
        <f>ROUND(E17*F17,2)</f>
        <v>0</v>
      </c>
      <c r="H17" s="30">
        <f>ROUND(E17-G17,2)</f>
        <v>8.23</v>
      </c>
    </row>
    <row r="18" spans="1:8" x14ac:dyDescent="0.25">
      <c r="A18" s="14" t="s">
        <v>68</v>
      </c>
      <c r="B18" s="14" t="s">
        <v>26</v>
      </c>
      <c r="C18" s="15">
        <v>12.5</v>
      </c>
      <c r="D18" s="14">
        <v>0.5</v>
      </c>
      <c r="E18" s="30">
        <f>ROUND(C18*D18,2)</f>
        <v>6.25</v>
      </c>
      <c r="F18" s="16">
        <v>0</v>
      </c>
      <c r="G18" s="30">
        <f>ROUND(E18*F18,2)</f>
        <v>0</v>
      </c>
      <c r="H18" s="30">
        <f>ROUND(E18-G18,2)</f>
        <v>6.25</v>
      </c>
    </row>
    <row r="19" spans="1:8" x14ac:dyDescent="0.25">
      <c r="A19" s="13" t="s">
        <v>69</v>
      </c>
      <c r="C19" s="30"/>
      <c r="E19" s="30"/>
    </row>
    <row r="20" spans="1:8" x14ac:dyDescent="0.25">
      <c r="A20" s="14" t="s">
        <v>70</v>
      </c>
      <c r="B20" s="14" t="s">
        <v>29</v>
      </c>
      <c r="C20" s="15">
        <v>0.11</v>
      </c>
      <c r="D20" s="14">
        <f>D7</f>
        <v>1200</v>
      </c>
      <c r="E20" s="30">
        <f>ROUND(C20*D20,2)</f>
        <v>132</v>
      </c>
      <c r="F20" s="16">
        <v>0</v>
      </c>
      <c r="G20" s="30">
        <f>ROUND(E20*F20,2)</f>
        <v>0</v>
      </c>
      <c r="H20" s="30">
        <f>ROUND(E20-G20,2)</f>
        <v>132</v>
      </c>
    </row>
    <row r="21" spans="1:8" x14ac:dyDescent="0.25">
      <c r="A21" s="13" t="s">
        <v>20</v>
      </c>
      <c r="C21" s="30"/>
      <c r="E21" s="30"/>
    </row>
    <row r="22" spans="1:8" x14ac:dyDescent="0.25">
      <c r="A22" s="14" t="s">
        <v>22</v>
      </c>
      <c r="B22" s="14" t="s">
        <v>21</v>
      </c>
      <c r="C22" s="15">
        <v>46.6</v>
      </c>
      <c r="D22" s="14">
        <v>1.5</v>
      </c>
      <c r="E22" s="30">
        <f>ROUND(C22*D22,2)</f>
        <v>69.900000000000006</v>
      </c>
      <c r="F22" s="16">
        <v>0</v>
      </c>
      <c r="G22" s="30">
        <f>ROUND(E22*F22,2)</f>
        <v>0</v>
      </c>
      <c r="H22" s="30">
        <f>ROUND(E22-G22,2)</f>
        <v>69.900000000000006</v>
      </c>
    </row>
    <row r="23" spans="1:8" x14ac:dyDescent="0.25">
      <c r="A23" s="14" t="s">
        <v>103</v>
      </c>
      <c r="B23" s="14" t="s">
        <v>19</v>
      </c>
      <c r="C23" s="15">
        <v>4.3</v>
      </c>
      <c r="D23" s="14">
        <v>32.549799999999998</v>
      </c>
      <c r="E23" s="30">
        <f>ROUND(C23*D23,2)</f>
        <v>139.96</v>
      </c>
      <c r="F23" s="16">
        <v>0</v>
      </c>
      <c r="G23" s="30">
        <f>ROUND(E23*F23,2)</f>
        <v>0</v>
      </c>
      <c r="H23" s="30">
        <f>ROUND(E23-G23,2)</f>
        <v>139.96</v>
      </c>
    </row>
    <row r="24" spans="1:8" x14ac:dyDescent="0.25">
      <c r="A24" s="13" t="s">
        <v>23</v>
      </c>
      <c r="C24" s="30"/>
      <c r="E24" s="30"/>
    </row>
    <row r="25" spans="1:8" x14ac:dyDescent="0.25">
      <c r="A25" s="14" t="s">
        <v>71</v>
      </c>
      <c r="B25" s="14" t="s">
        <v>48</v>
      </c>
      <c r="C25" s="15">
        <v>20</v>
      </c>
      <c r="D25" s="14">
        <v>0.67</v>
      </c>
      <c r="E25" s="30">
        <f>ROUND(C25*D25,2)</f>
        <v>13.4</v>
      </c>
      <c r="F25" s="16">
        <v>0</v>
      </c>
      <c r="G25" s="30">
        <f>ROUND(E25*F25,2)</f>
        <v>0</v>
      </c>
      <c r="H25" s="30">
        <f>ROUND(E25-G25,2)</f>
        <v>13.4</v>
      </c>
    </row>
    <row r="26" spans="1:8" x14ac:dyDescent="0.25">
      <c r="A26" s="13" t="s">
        <v>24</v>
      </c>
      <c r="C26" s="30"/>
      <c r="E26" s="30"/>
    </row>
    <row r="27" spans="1:8" x14ac:dyDescent="0.25">
      <c r="A27" s="14" t="s">
        <v>59</v>
      </c>
      <c r="B27" s="14" t="s">
        <v>26</v>
      </c>
      <c r="C27" s="15">
        <v>14.3</v>
      </c>
      <c r="D27" s="14">
        <v>0.5</v>
      </c>
      <c r="E27" s="30">
        <f t="shared" ref="E27:E33" si="0">ROUND(C27*D27,2)</f>
        <v>7.15</v>
      </c>
      <c r="F27" s="16">
        <v>0</v>
      </c>
      <c r="G27" s="30">
        <f t="shared" ref="G27:G33" si="1">ROUND(E27*F27,2)</f>
        <v>0</v>
      </c>
      <c r="H27" s="30">
        <f t="shared" ref="H27:H33" si="2">ROUND(E27-G27,2)</f>
        <v>7.15</v>
      </c>
    </row>
    <row r="28" spans="1:8" x14ac:dyDescent="0.25">
      <c r="A28" s="14" t="s">
        <v>25</v>
      </c>
      <c r="B28" s="14" t="s">
        <v>18</v>
      </c>
      <c r="C28" s="15">
        <v>0.34</v>
      </c>
      <c r="D28" s="14">
        <v>32</v>
      </c>
      <c r="E28" s="30">
        <f t="shared" si="0"/>
        <v>10.88</v>
      </c>
      <c r="F28" s="16">
        <v>0</v>
      </c>
      <c r="G28" s="30">
        <f t="shared" si="1"/>
        <v>0</v>
      </c>
      <c r="H28" s="30">
        <f t="shared" si="2"/>
        <v>10.88</v>
      </c>
    </row>
    <row r="29" spans="1:8" x14ac:dyDescent="0.25">
      <c r="A29" s="14" t="s">
        <v>104</v>
      </c>
      <c r="B29" s="14" t="s">
        <v>26</v>
      </c>
      <c r="C29" s="15">
        <v>13.86</v>
      </c>
      <c r="D29" s="14">
        <v>1</v>
      </c>
      <c r="E29" s="30">
        <f t="shared" si="0"/>
        <v>13.86</v>
      </c>
      <c r="F29" s="16">
        <v>0</v>
      </c>
      <c r="G29" s="30">
        <f t="shared" si="1"/>
        <v>0</v>
      </c>
      <c r="H29" s="30">
        <f t="shared" si="2"/>
        <v>13.86</v>
      </c>
    </row>
    <row r="30" spans="1:8" x14ac:dyDescent="0.25">
      <c r="A30" s="14" t="s">
        <v>105</v>
      </c>
      <c r="B30" s="14" t="s">
        <v>18</v>
      </c>
      <c r="C30" s="15">
        <v>0.37</v>
      </c>
      <c r="D30" s="14">
        <v>48</v>
      </c>
      <c r="E30" s="30">
        <f t="shared" si="0"/>
        <v>17.760000000000002</v>
      </c>
      <c r="F30" s="16">
        <v>0</v>
      </c>
      <c r="G30" s="30">
        <f t="shared" si="1"/>
        <v>0</v>
      </c>
      <c r="H30" s="30">
        <f t="shared" si="2"/>
        <v>17.760000000000002</v>
      </c>
    </row>
    <row r="31" spans="1:8" x14ac:dyDescent="0.25">
      <c r="A31" s="14" t="s">
        <v>106</v>
      </c>
      <c r="B31" s="14" t="s">
        <v>26</v>
      </c>
      <c r="C31" s="15">
        <v>6.37</v>
      </c>
      <c r="D31" s="14">
        <v>2</v>
      </c>
      <c r="E31" s="30">
        <f t="shared" si="0"/>
        <v>12.74</v>
      </c>
      <c r="F31" s="16">
        <v>0</v>
      </c>
      <c r="G31" s="30">
        <f t="shared" si="1"/>
        <v>0</v>
      </c>
      <c r="H31" s="30">
        <f t="shared" si="2"/>
        <v>12.74</v>
      </c>
    </row>
    <row r="32" spans="1:8" x14ac:dyDescent="0.25">
      <c r="A32" s="14" t="s">
        <v>400</v>
      </c>
      <c r="B32" s="14" t="s">
        <v>26</v>
      </c>
      <c r="C32" s="15">
        <v>8.6</v>
      </c>
      <c r="D32" s="14">
        <v>7</v>
      </c>
      <c r="E32" s="30">
        <f t="shared" si="0"/>
        <v>60.2</v>
      </c>
      <c r="F32" s="16">
        <v>0</v>
      </c>
      <c r="G32" s="30">
        <f t="shared" si="1"/>
        <v>0</v>
      </c>
      <c r="H32" s="30">
        <f t="shared" si="2"/>
        <v>60.2</v>
      </c>
    </row>
    <row r="33" spans="1:8" x14ac:dyDescent="0.25">
      <c r="A33" s="14" t="s">
        <v>74</v>
      </c>
      <c r="B33" s="14" t="s">
        <v>26</v>
      </c>
      <c r="C33" s="15">
        <v>11.45</v>
      </c>
      <c r="D33" s="14">
        <v>2</v>
      </c>
      <c r="E33" s="30">
        <f t="shared" si="0"/>
        <v>22.9</v>
      </c>
      <c r="F33" s="16">
        <v>0</v>
      </c>
      <c r="G33" s="30">
        <f t="shared" si="1"/>
        <v>0</v>
      </c>
      <c r="H33" s="30">
        <f t="shared" si="2"/>
        <v>22.9</v>
      </c>
    </row>
    <row r="34" spans="1:8" x14ac:dyDescent="0.25">
      <c r="A34" s="13" t="s">
        <v>27</v>
      </c>
      <c r="C34" s="30"/>
      <c r="E34" s="30"/>
    </row>
    <row r="35" spans="1:8" x14ac:dyDescent="0.25">
      <c r="A35" s="14" t="s">
        <v>78</v>
      </c>
      <c r="B35" s="14" t="s">
        <v>29</v>
      </c>
      <c r="C35" s="15">
        <v>9.3000000000000007</v>
      </c>
      <c r="D35" s="14">
        <v>2</v>
      </c>
      <c r="E35" s="30">
        <f t="shared" ref="E35:E43" si="3">ROUND(C35*D35,2)</f>
        <v>18.600000000000001</v>
      </c>
      <c r="F35" s="16">
        <v>0</v>
      </c>
      <c r="G35" s="30">
        <f t="shared" ref="G35:G43" si="4">ROUND(E35*F35,2)</f>
        <v>0</v>
      </c>
      <c r="H35" s="30">
        <f t="shared" ref="H35:H43" si="5">ROUND(E35-G35,2)</f>
        <v>18.600000000000001</v>
      </c>
    </row>
    <row r="36" spans="1:8" x14ac:dyDescent="0.25">
      <c r="A36" s="14" t="s">
        <v>107</v>
      </c>
      <c r="B36" s="14" t="s">
        <v>18</v>
      </c>
      <c r="C36" s="15">
        <v>1.43</v>
      </c>
      <c r="D36" s="14">
        <v>5.2</v>
      </c>
      <c r="E36" s="30">
        <f t="shared" si="3"/>
        <v>7.44</v>
      </c>
      <c r="F36" s="16">
        <v>0</v>
      </c>
      <c r="G36" s="30">
        <f t="shared" si="4"/>
        <v>0</v>
      </c>
      <c r="H36" s="30">
        <f t="shared" si="5"/>
        <v>7.44</v>
      </c>
    </row>
    <row r="37" spans="1:8" x14ac:dyDescent="0.25">
      <c r="A37" s="14" t="s">
        <v>79</v>
      </c>
      <c r="B37" s="14" t="s">
        <v>18</v>
      </c>
      <c r="C37" s="15">
        <v>5.95</v>
      </c>
      <c r="D37" s="14">
        <v>1.34</v>
      </c>
      <c r="E37" s="30">
        <f t="shared" si="3"/>
        <v>7.97</v>
      </c>
      <c r="F37" s="16">
        <v>0</v>
      </c>
      <c r="G37" s="30">
        <f t="shared" si="4"/>
        <v>0</v>
      </c>
      <c r="H37" s="30">
        <f t="shared" si="5"/>
        <v>7.97</v>
      </c>
    </row>
    <row r="38" spans="1:8" x14ac:dyDescent="0.25">
      <c r="A38" s="14" t="s">
        <v>108</v>
      </c>
      <c r="B38" s="14" t="s">
        <v>18</v>
      </c>
      <c r="C38" s="15">
        <v>2.23</v>
      </c>
      <c r="D38" s="14">
        <v>6</v>
      </c>
      <c r="E38" s="30">
        <f t="shared" si="3"/>
        <v>13.38</v>
      </c>
      <c r="F38" s="16">
        <v>0</v>
      </c>
      <c r="G38" s="30">
        <f t="shared" si="4"/>
        <v>0</v>
      </c>
      <c r="H38" s="30">
        <f t="shared" si="5"/>
        <v>13.38</v>
      </c>
    </row>
    <row r="39" spans="1:8" x14ac:dyDescent="0.25">
      <c r="A39" s="14" t="s">
        <v>109</v>
      </c>
      <c r="B39" s="14" t="s">
        <v>18</v>
      </c>
      <c r="C39" s="15">
        <v>1.06</v>
      </c>
      <c r="D39" s="14">
        <v>2</v>
      </c>
      <c r="E39" s="30">
        <f t="shared" si="3"/>
        <v>2.12</v>
      </c>
      <c r="F39" s="16">
        <v>0</v>
      </c>
      <c r="G39" s="30">
        <f t="shared" si="4"/>
        <v>0</v>
      </c>
      <c r="H39" s="30">
        <f t="shared" si="5"/>
        <v>2.12</v>
      </c>
    </row>
    <row r="40" spans="1:8" x14ac:dyDescent="0.25">
      <c r="A40" s="14" t="s">
        <v>110</v>
      </c>
      <c r="B40" s="14" t="s">
        <v>18</v>
      </c>
      <c r="C40" s="15">
        <v>1.1299999999999999</v>
      </c>
      <c r="D40" s="14">
        <v>12.8</v>
      </c>
      <c r="E40" s="30">
        <f t="shared" si="3"/>
        <v>14.46</v>
      </c>
      <c r="F40" s="16">
        <v>0</v>
      </c>
      <c r="G40" s="30">
        <f t="shared" si="4"/>
        <v>0</v>
      </c>
      <c r="H40" s="30">
        <f t="shared" si="5"/>
        <v>14.46</v>
      </c>
    </row>
    <row r="41" spans="1:8" x14ac:dyDescent="0.25">
      <c r="A41" s="14" t="s">
        <v>111</v>
      </c>
      <c r="B41" s="14" t="s">
        <v>18</v>
      </c>
      <c r="C41" s="15">
        <v>2.08</v>
      </c>
      <c r="D41" s="14">
        <v>1</v>
      </c>
      <c r="E41" s="30">
        <f t="shared" si="3"/>
        <v>2.08</v>
      </c>
      <c r="F41" s="16">
        <v>0</v>
      </c>
      <c r="G41" s="30">
        <f t="shared" si="4"/>
        <v>0</v>
      </c>
      <c r="H41" s="30">
        <f t="shared" si="5"/>
        <v>2.08</v>
      </c>
    </row>
    <row r="42" spans="1:8" x14ac:dyDescent="0.25">
      <c r="A42" s="14" t="s">
        <v>112</v>
      </c>
      <c r="B42" s="14" t="s">
        <v>48</v>
      </c>
      <c r="C42" s="15">
        <v>15</v>
      </c>
      <c r="D42" s="14">
        <v>1</v>
      </c>
      <c r="E42" s="30">
        <f t="shared" si="3"/>
        <v>15</v>
      </c>
      <c r="F42" s="16">
        <v>0</v>
      </c>
      <c r="G42" s="30">
        <f t="shared" si="4"/>
        <v>0</v>
      </c>
      <c r="H42" s="30">
        <f t="shared" si="5"/>
        <v>15</v>
      </c>
    </row>
    <row r="43" spans="1:8" x14ac:dyDescent="0.25">
      <c r="A43" s="14" t="s">
        <v>113</v>
      </c>
      <c r="B43" s="14" t="s">
        <v>18</v>
      </c>
      <c r="C43" s="15">
        <v>8.82</v>
      </c>
      <c r="D43" s="14">
        <v>1.5</v>
      </c>
      <c r="E43" s="30">
        <f t="shared" si="3"/>
        <v>13.23</v>
      </c>
      <c r="F43" s="16">
        <v>0</v>
      </c>
      <c r="G43" s="30">
        <f t="shared" si="4"/>
        <v>0</v>
      </c>
      <c r="H43" s="30">
        <f t="shared" si="5"/>
        <v>13.23</v>
      </c>
    </row>
    <row r="44" spans="1:8" x14ac:dyDescent="0.25">
      <c r="A44" s="13" t="s">
        <v>33</v>
      </c>
      <c r="C44" s="30"/>
      <c r="E44" s="30"/>
    </row>
    <row r="45" spans="1:8" x14ac:dyDescent="0.25">
      <c r="A45" s="14" t="s">
        <v>401</v>
      </c>
      <c r="B45" s="14" t="s">
        <v>60</v>
      </c>
      <c r="C45" s="15">
        <v>2.3199999999999998</v>
      </c>
      <c r="D45" s="14">
        <v>30</v>
      </c>
      <c r="E45" s="30">
        <f>ROUND(C45*D45,2)</f>
        <v>69.599999999999994</v>
      </c>
      <c r="F45" s="16">
        <v>0</v>
      </c>
      <c r="G45" s="30">
        <f>ROUND(E45*F45,2)</f>
        <v>0</v>
      </c>
      <c r="H45" s="30">
        <f>ROUND(E45-G45,2)</f>
        <v>69.599999999999994</v>
      </c>
    </row>
    <row r="46" spans="1:8" x14ac:dyDescent="0.25">
      <c r="A46" s="13" t="s">
        <v>85</v>
      </c>
      <c r="C46" s="30"/>
      <c r="E46" s="30"/>
    </row>
    <row r="47" spans="1:8" x14ac:dyDescent="0.25">
      <c r="A47" s="14" t="s">
        <v>86</v>
      </c>
      <c r="B47" s="14" t="s">
        <v>18</v>
      </c>
      <c r="C47" s="15">
        <v>0.22</v>
      </c>
      <c r="D47" s="14">
        <v>42.72</v>
      </c>
      <c r="E47" s="30">
        <f>ROUND(C47*D47,2)</f>
        <v>9.4</v>
      </c>
      <c r="F47" s="16">
        <v>0</v>
      </c>
      <c r="G47" s="30">
        <f>ROUND(E47*F47,2)</f>
        <v>0</v>
      </c>
      <c r="H47" s="30">
        <f>ROUND(E47-G47,2)</f>
        <v>9.4</v>
      </c>
    </row>
    <row r="48" spans="1:8" x14ac:dyDescent="0.25">
      <c r="A48" s="13" t="s">
        <v>114</v>
      </c>
      <c r="C48" s="30"/>
      <c r="E48" s="30"/>
    </row>
    <row r="49" spans="1:8" x14ac:dyDescent="0.25">
      <c r="A49" s="14" t="s">
        <v>115</v>
      </c>
      <c r="B49" s="14" t="s">
        <v>26</v>
      </c>
      <c r="C49" s="15">
        <v>3.3</v>
      </c>
      <c r="D49" s="14">
        <v>0.4</v>
      </c>
      <c r="E49" s="30">
        <f>ROUND(C49*D49,2)</f>
        <v>1.32</v>
      </c>
      <c r="F49" s="16">
        <v>0</v>
      </c>
      <c r="G49" s="30">
        <f>ROUND(E49*F49,2)</f>
        <v>0</v>
      </c>
      <c r="H49" s="30">
        <f>ROUND(E49-G49,2)</f>
        <v>1.32</v>
      </c>
    </row>
    <row r="50" spans="1:8" x14ac:dyDescent="0.25">
      <c r="A50" s="13" t="s">
        <v>61</v>
      </c>
      <c r="C50" s="30"/>
      <c r="E50" s="30"/>
    </row>
    <row r="51" spans="1:8" x14ac:dyDescent="0.25">
      <c r="A51" s="14" t="s">
        <v>62</v>
      </c>
      <c r="B51" s="14" t="s">
        <v>48</v>
      </c>
      <c r="C51" s="15">
        <v>7.5</v>
      </c>
      <c r="D51" s="14">
        <v>1</v>
      </c>
      <c r="E51" s="30">
        <f>ROUND(C51*D51,2)</f>
        <v>7.5</v>
      </c>
      <c r="F51" s="16">
        <v>0</v>
      </c>
      <c r="G51" s="30">
        <f>ROUND(E51*F51,2)</f>
        <v>0</v>
      </c>
      <c r="H51" s="30">
        <f>ROUND(E51-G51,2)</f>
        <v>7.5</v>
      </c>
    </row>
    <row r="52" spans="1:8" x14ac:dyDescent="0.25">
      <c r="A52" s="13" t="s">
        <v>87</v>
      </c>
      <c r="C52" s="30"/>
      <c r="E52" s="30"/>
    </row>
    <row r="53" spans="1:8" x14ac:dyDescent="0.25">
      <c r="A53" s="14" t="s">
        <v>88</v>
      </c>
      <c r="B53" s="14" t="s">
        <v>48</v>
      </c>
      <c r="C53" s="15">
        <v>1</v>
      </c>
      <c r="D53" s="14">
        <v>1</v>
      </c>
      <c r="E53" s="30">
        <f>ROUND(C53*D53,2)</f>
        <v>1</v>
      </c>
      <c r="F53" s="16">
        <v>0</v>
      </c>
      <c r="G53" s="30">
        <f>ROUND(E53*F53,2)</f>
        <v>0</v>
      </c>
      <c r="H53" s="30">
        <f>ROUND(E53-G53,2)</f>
        <v>1</v>
      </c>
    </row>
    <row r="54" spans="1:8" x14ac:dyDescent="0.25">
      <c r="A54" s="13" t="s">
        <v>34</v>
      </c>
      <c r="C54" s="30"/>
      <c r="E54" s="30"/>
    </row>
    <row r="55" spans="1:8" x14ac:dyDescent="0.25">
      <c r="A55" s="14" t="s">
        <v>35</v>
      </c>
      <c r="B55" s="14" t="s">
        <v>36</v>
      </c>
      <c r="C55" s="15">
        <v>58</v>
      </c>
      <c r="D55" s="14">
        <v>0.66600000000000004</v>
      </c>
      <c r="E55" s="30">
        <f>ROUND(C55*D55,2)</f>
        <v>38.630000000000003</v>
      </c>
      <c r="F55" s="16">
        <v>0</v>
      </c>
      <c r="G55" s="30">
        <f>ROUND(E55*F55,2)</f>
        <v>0</v>
      </c>
      <c r="H55" s="30">
        <f>ROUND(E55-G55,2)</f>
        <v>38.630000000000003</v>
      </c>
    </row>
    <row r="56" spans="1:8" x14ac:dyDescent="0.25">
      <c r="A56" s="13" t="s">
        <v>116</v>
      </c>
      <c r="C56" s="30"/>
      <c r="E56" s="30"/>
    </row>
    <row r="57" spans="1:8" x14ac:dyDescent="0.25">
      <c r="A57" s="14" t="s">
        <v>117</v>
      </c>
      <c r="B57" s="14" t="s">
        <v>48</v>
      </c>
      <c r="C57" s="15">
        <v>8</v>
      </c>
      <c r="D57" s="14">
        <v>1</v>
      </c>
      <c r="E57" s="30">
        <f>ROUND(C57*D57,2)</f>
        <v>8</v>
      </c>
      <c r="F57" s="16">
        <v>0</v>
      </c>
      <c r="G57" s="30">
        <f>ROUND(E57*F57,2)</f>
        <v>0</v>
      </c>
      <c r="H57" s="30">
        <f>ROUND(E57-G57,2)</f>
        <v>8</v>
      </c>
    </row>
    <row r="58" spans="1:8" x14ac:dyDescent="0.25">
      <c r="A58" s="13" t="s">
        <v>118</v>
      </c>
      <c r="C58" s="30"/>
      <c r="E58" s="30"/>
    </row>
    <row r="59" spans="1:8" x14ac:dyDescent="0.25">
      <c r="A59" s="14" t="s">
        <v>119</v>
      </c>
      <c r="B59" s="14" t="s">
        <v>48</v>
      </c>
      <c r="C59" s="15">
        <v>10</v>
      </c>
      <c r="D59" s="14">
        <v>0.33300000000000002</v>
      </c>
      <c r="E59" s="30">
        <f>ROUND(C59*D59,2)</f>
        <v>3.33</v>
      </c>
      <c r="F59" s="16">
        <v>0</v>
      </c>
      <c r="G59" s="30">
        <f>ROUND(E59*F59,2)</f>
        <v>0</v>
      </c>
      <c r="H59" s="30">
        <f>ROUND(E59-G59,2)</f>
        <v>3.33</v>
      </c>
    </row>
    <row r="60" spans="1:8" x14ac:dyDescent="0.25">
      <c r="A60" s="13" t="s">
        <v>37</v>
      </c>
      <c r="C60" s="30"/>
      <c r="E60" s="30"/>
    </row>
    <row r="61" spans="1:8" x14ac:dyDescent="0.25">
      <c r="A61" s="14" t="s">
        <v>38</v>
      </c>
      <c r="B61" s="14" t="s">
        <v>39</v>
      </c>
      <c r="C61" s="15">
        <v>16.54</v>
      </c>
      <c r="D61" s="14">
        <v>0.81599999999999995</v>
      </c>
      <c r="E61" s="30">
        <f>ROUND(C61*D61,2)</f>
        <v>13.5</v>
      </c>
      <c r="F61" s="16">
        <v>0</v>
      </c>
      <c r="G61" s="30">
        <f>ROUND(E61*F61,2)</f>
        <v>0</v>
      </c>
      <c r="H61" s="30">
        <f>ROUND(E61-G61,2)</f>
        <v>13.5</v>
      </c>
    </row>
    <row r="62" spans="1:8" x14ac:dyDescent="0.25">
      <c r="A62" s="14" t="s">
        <v>91</v>
      </c>
      <c r="B62" s="14" t="s">
        <v>39</v>
      </c>
      <c r="C62" s="15">
        <v>16.54</v>
      </c>
      <c r="D62" s="14">
        <v>0.1958</v>
      </c>
      <c r="E62" s="30">
        <f>ROUND(C62*D62,2)</f>
        <v>3.24</v>
      </c>
      <c r="F62" s="16">
        <v>0</v>
      </c>
      <c r="G62" s="30">
        <f>ROUND(E62*F62,2)</f>
        <v>0</v>
      </c>
      <c r="H62" s="30">
        <f>ROUND(E62-G62,2)</f>
        <v>3.24</v>
      </c>
    </row>
    <row r="63" spans="1:8" x14ac:dyDescent="0.25">
      <c r="A63" s="13" t="s">
        <v>43</v>
      </c>
      <c r="C63" s="30"/>
      <c r="E63" s="30"/>
    </row>
    <row r="64" spans="1:8" x14ac:dyDescent="0.25">
      <c r="A64" s="14" t="s">
        <v>42</v>
      </c>
      <c r="B64" s="14" t="s">
        <v>39</v>
      </c>
      <c r="C64" s="15">
        <v>9.06</v>
      </c>
      <c r="D64" s="14">
        <v>0.31819999999999998</v>
      </c>
      <c r="E64" s="30">
        <f>ROUND(C64*D64,2)</f>
        <v>2.88</v>
      </c>
      <c r="F64" s="16">
        <v>0</v>
      </c>
      <c r="G64" s="30">
        <f>ROUND(E64*F64,2)</f>
        <v>0</v>
      </c>
      <c r="H64" s="30">
        <f>ROUND(E64-G64,2)</f>
        <v>2.88</v>
      </c>
    </row>
    <row r="65" spans="1:8" x14ac:dyDescent="0.25">
      <c r="A65" s="14" t="s">
        <v>91</v>
      </c>
      <c r="B65" s="14" t="s">
        <v>39</v>
      </c>
      <c r="C65" s="15">
        <v>9.06</v>
      </c>
      <c r="D65" s="14">
        <v>0.18410000000000001</v>
      </c>
      <c r="E65" s="30">
        <f>ROUND(C65*D65,2)</f>
        <v>1.67</v>
      </c>
      <c r="F65" s="16">
        <v>0</v>
      </c>
      <c r="G65" s="30">
        <f>ROUND(E65*F65,2)</f>
        <v>0</v>
      </c>
      <c r="H65" s="30">
        <f>ROUND(E65-G65,2)</f>
        <v>1.67</v>
      </c>
    </row>
    <row r="66" spans="1:8" x14ac:dyDescent="0.25">
      <c r="A66" s="14" t="s">
        <v>44</v>
      </c>
      <c r="B66" s="14" t="s">
        <v>39</v>
      </c>
      <c r="C66" s="15">
        <v>16.55</v>
      </c>
      <c r="D66" s="14">
        <v>0.80940000000000001</v>
      </c>
      <c r="E66" s="30">
        <f>ROUND(C66*D66,2)</f>
        <v>13.4</v>
      </c>
      <c r="F66" s="16">
        <v>0</v>
      </c>
      <c r="G66" s="30">
        <f>ROUND(E66*F66,2)</f>
        <v>0</v>
      </c>
      <c r="H66" s="30">
        <f>ROUND(E66-G66,2)</f>
        <v>13.4</v>
      </c>
    </row>
    <row r="67" spans="1:8" x14ac:dyDescent="0.25">
      <c r="A67" s="13" t="s">
        <v>45</v>
      </c>
      <c r="C67" s="30"/>
      <c r="E67" s="30"/>
    </row>
    <row r="68" spans="1:8" x14ac:dyDescent="0.25">
      <c r="A68" s="14" t="s">
        <v>38</v>
      </c>
      <c r="B68" s="14" t="s">
        <v>19</v>
      </c>
      <c r="C68" s="15">
        <v>4.4800000000000004</v>
      </c>
      <c r="D68" s="14">
        <v>12.6004</v>
      </c>
      <c r="E68" s="30">
        <f>ROUND(C68*D68,2)</f>
        <v>56.45</v>
      </c>
      <c r="F68" s="16">
        <v>0</v>
      </c>
      <c r="G68" s="30">
        <f>ROUND(E68*F68,2)</f>
        <v>0</v>
      </c>
      <c r="H68" s="30">
        <f>ROUND(E68-G68,2)</f>
        <v>56.45</v>
      </c>
    </row>
    <row r="69" spans="1:8" x14ac:dyDescent="0.25">
      <c r="A69" s="14" t="s">
        <v>91</v>
      </c>
      <c r="B69" s="14" t="s">
        <v>19</v>
      </c>
      <c r="C69" s="15">
        <v>4.4800000000000004</v>
      </c>
      <c r="D69" s="14">
        <v>3.4036</v>
      </c>
      <c r="E69" s="30">
        <f>ROUND(C69*D69,2)</f>
        <v>15.25</v>
      </c>
      <c r="F69" s="16">
        <v>0</v>
      </c>
      <c r="G69" s="30">
        <f>ROUND(E69*F69,2)</f>
        <v>0</v>
      </c>
      <c r="H69" s="30">
        <f>ROUND(E69-G69,2)</f>
        <v>15.25</v>
      </c>
    </row>
    <row r="70" spans="1:8" x14ac:dyDescent="0.25">
      <c r="A70" s="13" t="s">
        <v>47</v>
      </c>
      <c r="C70" s="30"/>
      <c r="E70" s="30"/>
    </row>
    <row r="71" spans="1:8" x14ac:dyDescent="0.25">
      <c r="A71" s="14" t="s">
        <v>42</v>
      </c>
      <c r="B71" s="14" t="s">
        <v>48</v>
      </c>
      <c r="C71" s="15">
        <v>13.75</v>
      </c>
      <c r="D71" s="14">
        <v>1</v>
      </c>
      <c r="E71" s="30">
        <f>ROUND(C71*D71,2)</f>
        <v>13.75</v>
      </c>
      <c r="F71" s="16">
        <v>0</v>
      </c>
      <c r="G71" s="30">
        <f>ROUND(E71*F71,2)</f>
        <v>0</v>
      </c>
      <c r="H71" s="30">
        <f t="shared" ref="H71:H76" si="6">ROUND(E71-G71,2)</f>
        <v>13.75</v>
      </c>
    </row>
    <row r="72" spans="1:8" x14ac:dyDescent="0.25">
      <c r="A72" s="14" t="s">
        <v>38</v>
      </c>
      <c r="B72" s="14" t="s">
        <v>48</v>
      </c>
      <c r="C72" s="15">
        <v>7.75</v>
      </c>
      <c r="D72" s="14">
        <v>1</v>
      </c>
      <c r="E72" s="30">
        <f>ROUND(C72*D72,2)</f>
        <v>7.75</v>
      </c>
      <c r="F72" s="16">
        <v>0</v>
      </c>
      <c r="G72" s="30">
        <f>ROUND(E72*F72,2)</f>
        <v>0</v>
      </c>
      <c r="H72" s="30">
        <f t="shared" si="6"/>
        <v>7.75</v>
      </c>
    </row>
    <row r="73" spans="1:8" x14ac:dyDescent="0.25">
      <c r="A73" s="14" t="s">
        <v>91</v>
      </c>
      <c r="B73" s="14" t="s">
        <v>48</v>
      </c>
      <c r="C73" s="15">
        <v>10.01</v>
      </c>
      <c r="D73" s="14">
        <v>1</v>
      </c>
      <c r="E73" s="30">
        <f>ROUND(C73*D73,2)</f>
        <v>10.01</v>
      </c>
      <c r="F73" s="16">
        <v>0</v>
      </c>
      <c r="G73" s="30">
        <f>ROUND(E73*F73,2)</f>
        <v>0</v>
      </c>
      <c r="H73" s="30">
        <f t="shared" si="6"/>
        <v>10.01</v>
      </c>
    </row>
    <row r="74" spans="1:8" x14ac:dyDescent="0.25">
      <c r="A74" s="9" t="s">
        <v>49</v>
      </c>
      <c r="B74" s="9" t="s">
        <v>48</v>
      </c>
      <c r="C74" s="10">
        <v>26.26</v>
      </c>
      <c r="D74" s="9">
        <v>1</v>
      </c>
      <c r="E74" s="28">
        <f>ROUND(C74*D74,2)</f>
        <v>26.26</v>
      </c>
      <c r="F74" s="11">
        <v>0</v>
      </c>
      <c r="G74" s="28">
        <f>ROUND(E74*F74,2)</f>
        <v>0</v>
      </c>
      <c r="H74" s="28">
        <f t="shared" si="6"/>
        <v>26.26</v>
      </c>
    </row>
    <row r="75" spans="1:8" x14ac:dyDescent="0.25">
      <c r="A75" s="7" t="s">
        <v>50</v>
      </c>
      <c r="C75" s="30"/>
      <c r="E75" s="30">
        <f>SUM(E13:E74)</f>
        <v>968.5500000000003</v>
      </c>
      <c r="G75" s="12">
        <f>SUM(G13:G74)</f>
        <v>0</v>
      </c>
      <c r="H75" s="12">
        <f t="shared" si="6"/>
        <v>968.55</v>
      </c>
    </row>
    <row r="76" spans="1:8" x14ac:dyDescent="0.25">
      <c r="A76" s="7" t="s">
        <v>51</v>
      </c>
      <c r="C76" s="30"/>
      <c r="E76" s="30">
        <f>+E9-E75</f>
        <v>97.64999999999975</v>
      </c>
      <c r="G76" s="12">
        <f>+G9-G75</f>
        <v>0</v>
      </c>
      <c r="H76" s="12">
        <f t="shared" si="6"/>
        <v>97.65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24.03</v>
      </c>
      <c r="D79" s="14">
        <v>1</v>
      </c>
      <c r="E79" s="30">
        <f>ROUND(C79*D79,2)</f>
        <v>24.03</v>
      </c>
      <c r="F79" s="16">
        <v>0</v>
      </c>
      <c r="G79" s="30">
        <f>ROUND(E79*F79,2)</f>
        <v>0</v>
      </c>
      <c r="H79" s="30">
        <f t="shared" ref="H79:H84" si="7">ROUND(E79-G79,2)</f>
        <v>24.03</v>
      </c>
    </row>
    <row r="80" spans="1:8" x14ac:dyDescent="0.25">
      <c r="A80" s="14" t="s">
        <v>38</v>
      </c>
      <c r="B80" s="14" t="s">
        <v>48</v>
      </c>
      <c r="C80" s="15">
        <v>54.8</v>
      </c>
      <c r="D80" s="14">
        <v>1</v>
      </c>
      <c r="E80" s="30">
        <f>ROUND(C80*D80,2)</f>
        <v>54.8</v>
      </c>
      <c r="F80" s="16">
        <v>0</v>
      </c>
      <c r="G80" s="30">
        <f>ROUND(E80*F80,2)</f>
        <v>0</v>
      </c>
      <c r="H80" s="30">
        <f t="shared" si="7"/>
        <v>54.8</v>
      </c>
    </row>
    <row r="81" spans="1:8" x14ac:dyDescent="0.25">
      <c r="A81" s="9" t="s">
        <v>91</v>
      </c>
      <c r="B81" s="9" t="s">
        <v>48</v>
      </c>
      <c r="C81" s="10">
        <v>45.2</v>
      </c>
      <c r="D81" s="9">
        <v>1</v>
      </c>
      <c r="E81" s="28">
        <f>ROUND(C81*D81,2)</f>
        <v>45.2</v>
      </c>
      <c r="F81" s="11">
        <v>0</v>
      </c>
      <c r="G81" s="28">
        <f>ROUND(E81*F81,2)</f>
        <v>0</v>
      </c>
      <c r="H81" s="28">
        <f t="shared" si="7"/>
        <v>45.2</v>
      </c>
    </row>
    <row r="82" spans="1:8" x14ac:dyDescent="0.25">
      <c r="A82" s="7" t="s">
        <v>53</v>
      </c>
      <c r="C82" s="30"/>
      <c r="E82" s="30">
        <f>SUM(E79:E81)</f>
        <v>124.03</v>
      </c>
      <c r="G82" s="12">
        <f>SUM(G79:G81)</f>
        <v>0</v>
      </c>
      <c r="H82" s="12">
        <f t="shared" si="7"/>
        <v>124.03</v>
      </c>
    </row>
    <row r="83" spans="1:8" x14ac:dyDescent="0.25">
      <c r="A83" s="7" t="s">
        <v>54</v>
      </c>
      <c r="C83" s="30"/>
      <c r="E83" s="30">
        <f>+E75+E82</f>
        <v>1092.5800000000004</v>
      </c>
      <c r="G83" s="12">
        <f>+G75+G82</f>
        <v>0</v>
      </c>
      <c r="H83" s="12">
        <f t="shared" si="7"/>
        <v>1092.58</v>
      </c>
    </row>
    <row r="84" spans="1:8" x14ac:dyDescent="0.25">
      <c r="A84" s="7" t="s">
        <v>55</v>
      </c>
      <c r="C84" s="30"/>
      <c r="E84" s="30">
        <f>+E9-E83</f>
        <v>-26.380000000000337</v>
      </c>
      <c r="G84" s="12">
        <f>+G9-G83</f>
        <v>0</v>
      </c>
      <c r="H84" s="12">
        <f t="shared" si="7"/>
        <v>-26.38</v>
      </c>
    </row>
    <row r="85" spans="1:8" x14ac:dyDescent="0.25">
      <c r="A85" t="s">
        <v>120</v>
      </c>
      <c r="C85" s="30"/>
      <c r="E85" s="30"/>
    </row>
    <row r="86" spans="1:8" x14ac:dyDescent="0.25">
      <c r="A86" t="s">
        <v>427</v>
      </c>
      <c r="C86" s="30"/>
      <c r="E86" s="30"/>
    </row>
    <row r="87" spans="1:8" x14ac:dyDescent="0.25">
      <c r="C87" s="30"/>
      <c r="E87" s="30"/>
    </row>
    <row r="88" spans="1:8" x14ac:dyDescent="0.25">
      <c r="A88" s="7" t="s">
        <v>121</v>
      </c>
      <c r="C88" s="30"/>
      <c r="E88" s="30"/>
    </row>
    <row r="89" spans="1:8" x14ac:dyDescent="0.25">
      <c r="A89" s="7" t="s">
        <v>122</v>
      </c>
      <c r="C89" s="30"/>
      <c r="E89" s="30"/>
    </row>
    <row r="99" spans="1:18" x14ac:dyDescent="0.25">
      <c r="A99" s="7" t="s">
        <v>50</v>
      </c>
      <c r="E99" s="34">
        <f>VLOOKUP(A99,$A$1:$H$98,5,FALSE)</f>
        <v>968.5500000000003</v>
      </c>
    </row>
    <row r="100" spans="1:18" x14ac:dyDescent="0.25">
      <c r="A100" s="7" t="s">
        <v>295</v>
      </c>
      <c r="E100" s="34">
        <f>VLOOKUP(A100,$A$1:$H$98,5,FALSE)</f>
        <v>124.03</v>
      </c>
    </row>
    <row r="101" spans="1:18" x14ac:dyDescent="0.25">
      <c r="A101" s="7" t="s">
        <v>296</v>
      </c>
      <c r="E101" s="34">
        <f t="shared" ref="E101:E102" si="8">VLOOKUP(A101,$A$1:$H$98,5,FALSE)</f>
        <v>1092.5800000000004</v>
      </c>
    </row>
    <row r="102" spans="1:18" x14ac:dyDescent="0.25">
      <c r="A102" s="7" t="s">
        <v>55</v>
      </c>
      <c r="E102" s="34">
        <f t="shared" si="8"/>
        <v>-26.380000000000337</v>
      </c>
    </row>
    <row r="103" spans="1:18" x14ac:dyDescent="0.25">
      <c r="A103" s="39" t="s">
        <v>257</v>
      </c>
    </row>
    <row r="104" spans="1:18" x14ac:dyDescent="0.25">
      <c r="A104" s="39" t="s">
        <v>257</v>
      </c>
      <c r="K104" s="39" t="s">
        <v>258</v>
      </c>
    </row>
    <row r="105" spans="1:18" x14ac:dyDescent="0.25">
      <c r="A105" s="34">
        <f>E102</f>
        <v>-26.380000000000337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-26.380000000000337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8" x14ac:dyDescent="0.25">
      <c r="A106">
        <f>A107-Calculator!$B$15</f>
        <v>205</v>
      </c>
      <c r="B106" s="12">
        <f t="dataTable" ref="B106:I112" dt2D="1" dtr="1" r1="D8" r2="D7"/>
        <v>-833.08000000000015</v>
      </c>
      <c r="C106" s="12">
        <v>-832.53000000000009</v>
      </c>
      <c r="D106" s="12">
        <v>-831.98000000000013</v>
      </c>
      <c r="E106" s="12">
        <v>-831.43000000000006</v>
      </c>
      <c r="F106" s="12">
        <v>-830.88000000000011</v>
      </c>
      <c r="G106" s="12">
        <v>-830.33000000000015</v>
      </c>
      <c r="H106" s="12">
        <v>-829.78000000000009</v>
      </c>
      <c r="I106" s="12">
        <v>-829.23000000000013</v>
      </c>
      <c r="K106">
        <f>K107-Calculator!$B$27</f>
        <v>45</v>
      </c>
      <c r="L106" s="12">
        <f t="dataTable" ref="L106:R112" dt2D="1" dtr="1" r1="D8" r2="D7" ca="1"/>
        <v>-933.88</v>
      </c>
      <c r="M106" s="12">
        <v>-933.32999999999993</v>
      </c>
      <c r="N106" s="12">
        <v>-932.78</v>
      </c>
      <c r="O106" s="12">
        <v>-932.23</v>
      </c>
      <c r="P106" s="12">
        <v>-931.68</v>
      </c>
      <c r="Q106" s="12">
        <v>-931.13</v>
      </c>
      <c r="R106" s="12">
        <v>-930.57999999999993</v>
      </c>
    </row>
    <row r="107" spans="1:18" x14ac:dyDescent="0.25">
      <c r="A107">
        <f>A108-Calculator!$B$15</f>
        <v>210</v>
      </c>
      <c r="B107" s="12">
        <v>-829.93000000000006</v>
      </c>
      <c r="C107" s="12">
        <v>-829.38000000000011</v>
      </c>
      <c r="D107" s="12">
        <v>-828.83</v>
      </c>
      <c r="E107" s="12">
        <v>-828.28000000000009</v>
      </c>
      <c r="F107" s="12">
        <v>-827.73</v>
      </c>
      <c r="G107" s="12">
        <v>-827.18000000000006</v>
      </c>
      <c r="H107" s="12">
        <v>-826.63000000000011</v>
      </c>
      <c r="I107" s="12">
        <v>-826.08</v>
      </c>
      <c r="K107">
        <f>K108-Calculator!$B$27</f>
        <v>50</v>
      </c>
      <c r="L107" s="12">
        <v>-930.73</v>
      </c>
      <c r="M107" s="12">
        <v>-930.18000000000006</v>
      </c>
      <c r="N107" s="12">
        <v>-929.63</v>
      </c>
      <c r="O107" s="12">
        <v>-929.08</v>
      </c>
      <c r="P107" s="12">
        <v>-928.53000000000009</v>
      </c>
      <c r="Q107" s="12">
        <v>-927.98</v>
      </c>
      <c r="R107" s="12">
        <v>-927.43000000000006</v>
      </c>
    </row>
    <row r="108" spans="1:18" x14ac:dyDescent="0.25">
      <c r="A108">
        <f>A109-Calculator!$B$15</f>
        <v>215</v>
      </c>
      <c r="B108" s="12">
        <v>-826.7800000000002</v>
      </c>
      <c r="C108" s="12">
        <v>-826.23000000000013</v>
      </c>
      <c r="D108" s="12">
        <v>-825.68000000000018</v>
      </c>
      <c r="E108" s="12">
        <v>-825.13000000000011</v>
      </c>
      <c r="F108" s="12">
        <v>-824.58000000000015</v>
      </c>
      <c r="G108" s="12">
        <v>-824.0300000000002</v>
      </c>
      <c r="H108" s="12">
        <v>-823.48000000000013</v>
      </c>
      <c r="I108" s="12">
        <v>-822.93000000000018</v>
      </c>
      <c r="K108">
        <f>K109-Calculator!$B$27</f>
        <v>55</v>
      </c>
      <c r="L108" s="12">
        <v>-927.58</v>
      </c>
      <c r="M108" s="12">
        <v>-927.03</v>
      </c>
      <c r="N108" s="12">
        <v>-926.48</v>
      </c>
      <c r="O108" s="12">
        <v>-925.93</v>
      </c>
      <c r="P108" s="12">
        <v>-925.38</v>
      </c>
      <c r="Q108" s="12">
        <v>-924.83</v>
      </c>
      <c r="R108" s="12">
        <v>-924.28</v>
      </c>
    </row>
    <row r="109" spans="1:18" x14ac:dyDescent="0.25">
      <c r="A109">
        <f>Calculator!B10</f>
        <v>220</v>
      </c>
      <c r="B109" s="12">
        <v>-823.63000000000011</v>
      </c>
      <c r="C109" s="12">
        <v>-823.08</v>
      </c>
      <c r="D109" s="12">
        <v>-822.53000000000009</v>
      </c>
      <c r="E109" s="12">
        <v>-821.98</v>
      </c>
      <c r="F109" s="12">
        <v>-821.43000000000006</v>
      </c>
      <c r="G109" s="12">
        <v>-820.88000000000011</v>
      </c>
      <c r="H109" s="12">
        <v>-820.33</v>
      </c>
      <c r="I109" s="12">
        <v>-819.78000000000009</v>
      </c>
      <c r="K109">
        <f>Calculator!B22</f>
        <v>60</v>
      </c>
      <c r="L109" s="12">
        <v>-924.43</v>
      </c>
      <c r="M109" s="12">
        <v>-923.88</v>
      </c>
      <c r="N109" s="12">
        <v>-923.32999999999993</v>
      </c>
      <c r="O109" s="12">
        <v>-922.78</v>
      </c>
      <c r="P109" s="12">
        <v>-922.2299999999999</v>
      </c>
      <c r="Q109" s="12">
        <v>-921.68</v>
      </c>
      <c r="R109" s="12">
        <v>-921.13</v>
      </c>
    </row>
    <row r="110" spans="1:18" x14ac:dyDescent="0.25">
      <c r="A110">
        <f>A109+Calculator!$B$15</f>
        <v>225</v>
      </c>
      <c r="B110" s="12">
        <v>-820.48000000000013</v>
      </c>
      <c r="C110" s="12">
        <v>-819.93000000000018</v>
      </c>
      <c r="D110" s="12">
        <v>-819.38000000000011</v>
      </c>
      <c r="E110" s="12">
        <v>-818.83000000000015</v>
      </c>
      <c r="F110" s="12">
        <v>-818.2800000000002</v>
      </c>
      <c r="G110" s="12">
        <v>-817.73000000000013</v>
      </c>
      <c r="H110" s="12">
        <v>-817.18000000000018</v>
      </c>
      <c r="I110" s="12">
        <v>-816.63000000000011</v>
      </c>
      <c r="K110">
        <f>K109+Calculator!$B$27</f>
        <v>65</v>
      </c>
      <c r="L110" s="12">
        <v>-921.28</v>
      </c>
      <c r="M110" s="12">
        <v>-920.73</v>
      </c>
      <c r="N110" s="12">
        <v>-920.18000000000006</v>
      </c>
      <c r="O110" s="12">
        <v>-919.63</v>
      </c>
      <c r="P110" s="12">
        <v>-919.08</v>
      </c>
      <c r="Q110" s="12">
        <v>-918.53</v>
      </c>
      <c r="R110" s="12">
        <v>-917.98</v>
      </c>
    </row>
    <row r="111" spans="1:18" x14ac:dyDescent="0.25">
      <c r="A111">
        <f>A110+Calculator!$B$15</f>
        <v>230</v>
      </c>
      <c r="B111" s="12">
        <v>-817.33000000000015</v>
      </c>
      <c r="C111" s="12">
        <v>-816.78000000000009</v>
      </c>
      <c r="D111" s="12">
        <v>-816.23000000000013</v>
      </c>
      <c r="E111" s="12">
        <v>-815.68000000000006</v>
      </c>
      <c r="F111" s="12">
        <v>-815.13000000000011</v>
      </c>
      <c r="G111" s="12">
        <v>-814.58000000000015</v>
      </c>
      <c r="H111" s="12">
        <v>-814.03000000000009</v>
      </c>
      <c r="I111" s="12">
        <v>-813.48000000000013</v>
      </c>
      <c r="K111">
        <f>K110+Calculator!$B$27</f>
        <v>70</v>
      </c>
      <c r="L111" s="12">
        <v>-918.13</v>
      </c>
      <c r="M111" s="12">
        <v>-917.57999999999993</v>
      </c>
      <c r="N111" s="12">
        <v>-917.03</v>
      </c>
      <c r="O111" s="12">
        <v>-916.48</v>
      </c>
      <c r="P111" s="12">
        <v>-915.93</v>
      </c>
      <c r="Q111" s="12">
        <v>-915.38</v>
      </c>
      <c r="R111" s="12">
        <v>-914.82999999999993</v>
      </c>
    </row>
    <row r="112" spans="1:18" x14ac:dyDescent="0.25">
      <c r="A112">
        <f>A111+Calculator!$B$15</f>
        <v>235</v>
      </c>
      <c r="B112" s="12">
        <v>-814.18000000000018</v>
      </c>
      <c r="C112" s="12">
        <v>-813.63000000000011</v>
      </c>
      <c r="D112" s="12">
        <v>-813.08000000000015</v>
      </c>
      <c r="E112" s="12">
        <v>-812.5300000000002</v>
      </c>
      <c r="F112" s="12">
        <v>-811.98000000000013</v>
      </c>
      <c r="G112" s="12">
        <v>-811.43000000000018</v>
      </c>
      <c r="H112" s="12">
        <v>-810.88000000000011</v>
      </c>
      <c r="I112" s="12">
        <v>-810.33000000000015</v>
      </c>
      <c r="K112">
        <f>K111+Calculator!$B$27</f>
        <v>75</v>
      </c>
      <c r="L112" s="12">
        <v>-914.98</v>
      </c>
      <c r="M112" s="12">
        <v>-914.43000000000006</v>
      </c>
      <c r="N112" s="12">
        <v>-913.88</v>
      </c>
      <c r="O112" s="12">
        <v>-913.33</v>
      </c>
      <c r="P112" s="12">
        <v>-912.78000000000009</v>
      </c>
      <c r="Q112" s="12">
        <v>-912.23</v>
      </c>
      <c r="R112" s="12">
        <v>-911.68000000000006</v>
      </c>
    </row>
    <row r="114" spans="1:14" x14ac:dyDescent="0.25">
      <c r="A114" s="39" t="s">
        <v>257</v>
      </c>
      <c r="K114" s="39" t="s">
        <v>258</v>
      </c>
    </row>
    <row r="115" spans="1:14" x14ac:dyDescent="0.25">
      <c r="A115" t="s">
        <v>315</v>
      </c>
      <c r="B115" t="s">
        <v>316</v>
      </c>
      <c r="C115" t="s">
        <v>317</v>
      </c>
      <c r="K115" t="s">
        <v>315</v>
      </c>
      <c r="L115" t="s">
        <v>316</v>
      </c>
      <c r="M115" t="s">
        <v>317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-833.08000000000015</v>
      </c>
      <c r="K116">
        <f>$K$106</f>
        <v>45</v>
      </c>
      <c r="L116">
        <f>$L$105</f>
        <v>-15</v>
      </c>
      <c r="M116">
        <f>K116+L116</f>
        <v>30</v>
      </c>
      <c r="N116" s="12">
        <f>L106</f>
        <v>-933.88</v>
      </c>
    </row>
    <row r="117" spans="1:14" x14ac:dyDescent="0.25">
      <c r="A117">
        <f t="shared" ref="A117" si="9">$A$107</f>
        <v>210</v>
      </c>
      <c r="B117">
        <f>$C$105</f>
        <v>-10</v>
      </c>
      <c r="C117">
        <f t="shared" ref="C117:C122" si="10">A117+B117</f>
        <v>200</v>
      </c>
      <c r="D117" s="12">
        <f>C107</f>
        <v>-829.38000000000011</v>
      </c>
      <c r="K117">
        <f t="shared" ref="K117" si="11">$K$107</f>
        <v>50</v>
      </c>
      <c r="L117">
        <f t="shared" ref="L117" si="12">$M$105</f>
        <v>-10</v>
      </c>
      <c r="M117">
        <f t="shared" ref="M117:M122" si="13">K117+L117</f>
        <v>40</v>
      </c>
      <c r="N117" s="12">
        <f>M107</f>
        <v>-930.18000000000006</v>
      </c>
    </row>
    <row r="118" spans="1:14" x14ac:dyDescent="0.25">
      <c r="A118">
        <f t="shared" ref="A118" si="14">$A$108</f>
        <v>215</v>
      </c>
      <c r="B118">
        <f>$D$105</f>
        <v>-5</v>
      </c>
      <c r="C118">
        <f t="shared" si="10"/>
        <v>210</v>
      </c>
      <c r="D118" s="12">
        <f>D108</f>
        <v>-825.68000000000018</v>
      </c>
      <c r="K118">
        <f t="shared" ref="K118" si="15">$K$108</f>
        <v>55</v>
      </c>
      <c r="L118">
        <f t="shared" ref="L118" si="16">$N$105</f>
        <v>-5</v>
      </c>
      <c r="M118">
        <f t="shared" si="13"/>
        <v>50</v>
      </c>
      <c r="N118" s="12">
        <f>N108</f>
        <v>-926.48</v>
      </c>
    </row>
    <row r="119" spans="1:14" x14ac:dyDescent="0.25">
      <c r="A119">
        <f t="shared" ref="A119" si="17">$A$109</f>
        <v>220</v>
      </c>
      <c r="B119">
        <f>$E$105</f>
        <v>0</v>
      </c>
      <c r="C119">
        <f t="shared" si="10"/>
        <v>220</v>
      </c>
      <c r="D119" s="12">
        <f>E109</f>
        <v>-821.98</v>
      </c>
      <c r="K119">
        <f t="shared" ref="K119" si="18">$K$109</f>
        <v>60</v>
      </c>
      <c r="L119">
        <f t="shared" ref="L119" si="19">$O$105</f>
        <v>0</v>
      </c>
      <c r="M119">
        <f t="shared" si="13"/>
        <v>60</v>
      </c>
      <c r="N119" s="12">
        <f>O109</f>
        <v>-922.78</v>
      </c>
    </row>
    <row r="120" spans="1:14" x14ac:dyDescent="0.25">
      <c r="A120">
        <f t="shared" ref="A120" si="20">$A$110</f>
        <v>225</v>
      </c>
      <c r="B120">
        <f>$F$105</f>
        <v>5</v>
      </c>
      <c r="C120">
        <f t="shared" si="10"/>
        <v>230</v>
      </c>
      <c r="D120" s="12">
        <f>F110</f>
        <v>-818.2800000000002</v>
      </c>
      <c r="K120">
        <f t="shared" ref="K120" si="21">$K$110</f>
        <v>65</v>
      </c>
      <c r="L120">
        <f t="shared" ref="L120" si="22">$P$105</f>
        <v>5</v>
      </c>
      <c r="M120">
        <f t="shared" si="13"/>
        <v>70</v>
      </c>
      <c r="N120" s="12">
        <f>P110</f>
        <v>-919.08</v>
      </c>
    </row>
    <row r="121" spans="1:14" x14ac:dyDescent="0.25">
      <c r="A121">
        <f t="shared" ref="A121" si="23">$A$111</f>
        <v>230</v>
      </c>
      <c r="B121">
        <f>$G$105</f>
        <v>10</v>
      </c>
      <c r="C121">
        <f t="shared" si="10"/>
        <v>240</v>
      </c>
      <c r="D121" s="12">
        <f>G111</f>
        <v>-814.58000000000015</v>
      </c>
      <c r="K121">
        <f t="shared" ref="K121" si="24">$K$111</f>
        <v>70</v>
      </c>
      <c r="L121">
        <f t="shared" ref="L121" si="25">$Q$105</f>
        <v>10</v>
      </c>
      <c r="M121">
        <f t="shared" si="13"/>
        <v>80</v>
      </c>
      <c r="N121" s="12">
        <f>Q111</f>
        <v>-915.38</v>
      </c>
    </row>
    <row r="122" spans="1:14" x14ac:dyDescent="0.25">
      <c r="A122">
        <f t="shared" ref="A122" si="26">$A$112</f>
        <v>235</v>
      </c>
      <c r="B122">
        <f>$H$105</f>
        <v>15</v>
      </c>
      <c r="C122">
        <f t="shared" si="10"/>
        <v>250</v>
      </c>
      <c r="D122" s="12">
        <f>H112</f>
        <v>-810.88000000000011</v>
      </c>
      <c r="K122">
        <f t="shared" ref="K122" si="27">$K$112</f>
        <v>75</v>
      </c>
      <c r="L122">
        <f t="shared" ref="L122" si="28">$R$105</f>
        <v>15</v>
      </c>
      <c r="M122">
        <f t="shared" si="13"/>
        <v>90</v>
      </c>
      <c r="N122" s="12">
        <f>R112</f>
        <v>-911.68000000000006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926DA-19B8-44BE-ACB3-72AA0C51E512}">
  <dimension ref="A1:R122"/>
  <sheetViews>
    <sheetView workbookViewId="0">
      <selection activeCell="D18" sqref="D18"/>
    </sheetView>
  </sheetViews>
  <sheetFormatPr defaultRowHeight="15" x14ac:dyDescent="0.25"/>
  <cols>
    <col min="1" max="1" width="19.28515625" customWidth="1"/>
    <col min="2" max="2" width="10.42578125" customWidth="1"/>
    <col min="3" max="3" width="10.7109375" customWidth="1"/>
    <col min="4" max="4" width="12.28515625" customWidth="1"/>
    <col min="5" max="5" width="10.7109375" customWidth="1"/>
    <col min="6" max="6" width="9.28515625" bestFit="1" customWidth="1"/>
    <col min="7" max="7" width="10.28515625" customWidth="1"/>
  </cols>
  <sheetData>
    <row r="1" spans="1:8" x14ac:dyDescent="0.25">
      <c r="A1" s="59" t="s">
        <v>229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164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444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f>IF(Calculator!B7="Cotton",Calculator!B13,IF(Calculator!B19="Cotton",Calculator!B25,0.74))</f>
        <v>0.74</v>
      </c>
      <c r="D7" s="17">
        <f>IF(Calculator!B7="Cotton",Calculator!B10,IF(Calculator!B19="Cotton",Calculator!B22,1200))</f>
        <v>1200</v>
      </c>
      <c r="E7" s="30">
        <f>ROUND(C7*D7,2)</f>
        <v>888</v>
      </c>
      <c r="F7" s="16">
        <v>0</v>
      </c>
      <c r="G7" s="30">
        <f>ROUND(E7*F7,2)</f>
        <v>0</v>
      </c>
      <c r="H7" s="30">
        <f>ROUND(E7-G7,2)</f>
        <v>888</v>
      </c>
    </row>
    <row r="8" spans="1:8" x14ac:dyDescent="0.25">
      <c r="A8" s="9" t="s">
        <v>65</v>
      </c>
      <c r="B8" s="9" t="s">
        <v>29</v>
      </c>
      <c r="C8" s="49">
        <f>IF(Calculator!B7="Cotton",Calculator!C13,IF(Calculator!B19="Cotton",Calculator!C25,0.11))</f>
        <v>0.11</v>
      </c>
      <c r="D8" s="50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1066.2</v>
      </c>
      <c r="G9" s="12">
        <f>SUM(G7:G8)</f>
        <v>0</v>
      </c>
      <c r="H9" s="12">
        <f>ROUND(E9-G9,2)</f>
        <v>1066.2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17</v>
      </c>
      <c r="C12" s="30"/>
      <c r="E12" s="30"/>
    </row>
    <row r="13" spans="1:8" x14ac:dyDescent="0.25">
      <c r="A13" s="14" t="s">
        <v>66</v>
      </c>
      <c r="B13" s="14" t="s">
        <v>18</v>
      </c>
      <c r="C13" s="15">
        <v>1.52</v>
      </c>
      <c r="D13" s="14">
        <v>2.2999999999999998</v>
      </c>
      <c r="E13" s="30">
        <f>ROUND(C13*D13,2)</f>
        <v>3.5</v>
      </c>
      <c r="F13" s="16">
        <v>0</v>
      </c>
      <c r="G13" s="30">
        <f>ROUND(E13*F13,2)</f>
        <v>0</v>
      </c>
      <c r="H13" s="30">
        <f>ROUND(E13-G13,2)</f>
        <v>3.5</v>
      </c>
    </row>
    <row r="14" spans="1:8" x14ac:dyDescent="0.25">
      <c r="A14" s="14" t="s">
        <v>67</v>
      </c>
      <c r="B14" s="14" t="s">
        <v>26</v>
      </c>
      <c r="C14" s="15">
        <v>3.56</v>
      </c>
      <c r="D14" s="14">
        <v>2.3125</v>
      </c>
      <c r="E14" s="30">
        <f>ROUND(C14*D14,2)</f>
        <v>8.23</v>
      </c>
      <c r="F14" s="16">
        <v>0</v>
      </c>
      <c r="G14" s="30">
        <f>ROUND(E14*F14,2)</f>
        <v>0</v>
      </c>
      <c r="H14" s="30">
        <f>ROUND(E14-G14,2)</f>
        <v>8.23</v>
      </c>
    </row>
    <row r="15" spans="1:8" x14ac:dyDescent="0.25">
      <c r="A15" s="14" t="s">
        <v>68</v>
      </c>
      <c r="B15" s="14" t="s">
        <v>26</v>
      </c>
      <c r="C15" s="15">
        <v>12.5</v>
      </c>
      <c r="D15" s="14">
        <v>0.5</v>
      </c>
      <c r="E15" s="30">
        <f>ROUND(C15*D15,2)</f>
        <v>6.25</v>
      </c>
      <c r="F15" s="16">
        <v>0</v>
      </c>
      <c r="G15" s="30">
        <f>ROUND(E15*F15,2)</f>
        <v>0</v>
      </c>
      <c r="H15" s="30">
        <f>ROUND(E15-G15,2)</f>
        <v>6.25</v>
      </c>
    </row>
    <row r="16" spans="1:8" x14ac:dyDescent="0.25">
      <c r="A16" s="13" t="s">
        <v>69</v>
      </c>
      <c r="C16" s="30"/>
      <c r="E16" s="30"/>
    </row>
    <row r="17" spans="1:8" x14ac:dyDescent="0.25">
      <c r="A17" s="14" t="s">
        <v>70</v>
      </c>
      <c r="B17" s="14" t="s">
        <v>29</v>
      </c>
      <c r="C17" s="15">
        <v>0.11</v>
      </c>
      <c r="D17" s="14">
        <f>D7</f>
        <v>1200</v>
      </c>
      <c r="E17" s="30">
        <f>ROUND(C17*D17,2)</f>
        <v>132</v>
      </c>
      <c r="F17" s="16">
        <v>0</v>
      </c>
      <c r="G17" s="30">
        <f>ROUND(E17*F17,2)</f>
        <v>0</v>
      </c>
      <c r="H17" s="30">
        <f>ROUND(E17-G17,2)</f>
        <v>132</v>
      </c>
    </row>
    <row r="18" spans="1:8" x14ac:dyDescent="0.25">
      <c r="A18" s="13" t="s">
        <v>20</v>
      </c>
      <c r="C18" s="30"/>
      <c r="E18" s="30"/>
    </row>
    <row r="19" spans="1:8" x14ac:dyDescent="0.25">
      <c r="A19" s="14" t="s">
        <v>22</v>
      </c>
      <c r="B19" s="14" t="s">
        <v>21</v>
      </c>
      <c r="C19" s="15">
        <v>46.6</v>
      </c>
      <c r="D19" s="14">
        <v>1.5</v>
      </c>
      <c r="E19" s="30">
        <f>ROUND(C19*D19,2)</f>
        <v>69.900000000000006</v>
      </c>
      <c r="F19" s="16">
        <v>0</v>
      </c>
      <c r="G19" s="30">
        <f>ROUND(E19*F19,2)</f>
        <v>0</v>
      </c>
      <c r="H19" s="30">
        <f>ROUND(E19-G19,2)</f>
        <v>69.900000000000006</v>
      </c>
    </row>
    <row r="20" spans="1:8" x14ac:dyDescent="0.25">
      <c r="A20" s="14" t="s">
        <v>103</v>
      </c>
      <c r="B20" s="14" t="s">
        <v>19</v>
      </c>
      <c r="C20" s="15">
        <v>4.3</v>
      </c>
      <c r="D20" s="14">
        <v>28.933199999999999</v>
      </c>
      <c r="E20" s="30">
        <f>ROUND(C20*D20,2)</f>
        <v>124.41</v>
      </c>
      <c r="F20" s="16">
        <v>0</v>
      </c>
      <c r="G20" s="30">
        <f>ROUND(E20*F20,2)</f>
        <v>0</v>
      </c>
      <c r="H20" s="30">
        <f>ROUND(E20-G20,2)</f>
        <v>124.41</v>
      </c>
    </row>
    <row r="21" spans="1:8" x14ac:dyDescent="0.25">
      <c r="A21" s="13" t="s">
        <v>23</v>
      </c>
      <c r="C21" s="30"/>
      <c r="E21" s="30"/>
    </row>
    <row r="22" spans="1:8" x14ac:dyDescent="0.25">
      <c r="A22" s="14" t="s">
        <v>71</v>
      </c>
      <c r="B22" s="14" t="s">
        <v>48</v>
      </c>
      <c r="C22" s="15">
        <v>20</v>
      </c>
      <c r="D22" s="14">
        <v>1</v>
      </c>
      <c r="E22" s="30">
        <f>ROUND(C22*D22,2)</f>
        <v>20</v>
      </c>
      <c r="F22" s="16">
        <v>0</v>
      </c>
      <c r="G22" s="30">
        <f>ROUND(E22*F22,2)</f>
        <v>0</v>
      </c>
      <c r="H22" s="30">
        <f>ROUND(E22-G22,2)</f>
        <v>20</v>
      </c>
    </row>
    <row r="23" spans="1:8" x14ac:dyDescent="0.25">
      <c r="A23" s="13" t="s">
        <v>24</v>
      </c>
      <c r="C23" s="30"/>
      <c r="E23" s="30"/>
    </row>
    <row r="24" spans="1:8" x14ac:dyDescent="0.25">
      <c r="A24" s="14" t="s">
        <v>59</v>
      </c>
      <c r="B24" s="14" t="s">
        <v>26</v>
      </c>
      <c r="C24" s="15">
        <v>14.3</v>
      </c>
      <c r="D24" s="14">
        <v>0.5</v>
      </c>
      <c r="E24" s="30">
        <f t="shared" ref="E24:E29" si="0">ROUND(C24*D24,2)</f>
        <v>7.15</v>
      </c>
      <c r="F24" s="16">
        <v>0</v>
      </c>
      <c r="G24" s="30">
        <f t="shared" ref="G24:G29" si="1">ROUND(E24*F24,2)</f>
        <v>0</v>
      </c>
      <c r="H24" s="30">
        <f t="shared" ref="H24:H29" si="2">ROUND(E24-G24,2)</f>
        <v>7.15</v>
      </c>
    </row>
    <row r="25" spans="1:8" x14ac:dyDescent="0.25">
      <c r="A25" s="14" t="s">
        <v>25</v>
      </c>
      <c r="B25" s="14" t="s">
        <v>18</v>
      </c>
      <c r="C25" s="15">
        <v>0.34</v>
      </c>
      <c r="D25" s="14">
        <v>32</v>
      </c>
      <c r="E25" s="30">
        <f t="shared" si="0"/>
        <v>10.88</v>
      </c>
      <c r="F25" s="16">
        <v>0</v>
      </c>
      <c r="G25" s="30">
        <f t="shared" si="1"/>
        <v>0</v>
      </c>
      <c r="H25" s="30">
        <f t="shared" si="2"/>
        <v>10.88</v>
      </c>
    </row>
    <row r="26" spans="1:8" x14ac:dyDescent="0.25">
      <c r="A26" s="14" t="s">
        <v>105</v>
      </c>
      <c r="B26" s="14" t="s">
        <v>18</v>
      </c>
      <c r="C26" s="15">
        <v>0.37</v>
      </c>
      <c r="D26" s="14">
        <v>48</v>
      </c>
      <c r="E26" s="30">
        <f t="shared" si="0"/>
        <v>17.760000000000002</v>
      </c>
      <c r="F26" s="16">
        <v>0</v>
      </c>
      <c r="G26" s="30">
        <f t="shared" si="1"/>
        <v>0</v>
      </c>
      <c r="H26" s="30">
        <f t="shared" si="2"/>
        <v>17.760000000000002</v>
      </c>
    </row>
    <row r="27" spans="1:8" x14ac:dyDescent="0.25">
      <c r="A27" s="14" t="s">
        <v>106</v>
      </c>
      <c r="B27" s="14" t="s">
        <v>26</v>
      </c>
      <c r="C27" s="15">
        <v>6.37</v>
      </c>
      <c r="D27" s="14">
        <v>2</v>
      </c>
      <c r="E27" s="30">
        <f t="shared" si="0"/>
        <v>12.74</v>
      </c>
      <c r="F27" s="16">
        <v>0</v>
      </c>
      <c r="G27" s="30">
        <f t="shared" si="1"/>
        <v>0</v>
      </c>
      <c r="H27" s="30">
        <f t="shared" si="2"/>
        <v>12.74</v>
      </c>
    </row>
    <row r="28" spans="1:8" x14ac:dyDescent="0.25">
      <c r="A28" s="14" t="s">
        <v>400</v>
      </c>
      <c r="B28" s="14" t="s">
        <v>26</v>
      </c>
      <c r="C28" s="15">
        <v>8.6</v>
      </c>
      <c r="D28" s="14">
        <v>7</v>
      </c>
      <c r="E28" s="30">
        <f t="shared" si="0"/>
        <v>60.2</v>
      </c>
      <c r="F28" s="16">
        <v>0</v>
      </c>
      <c r="G28" s="30">
        <f t="shared" si="1"/>
        <v>0</v>
      </c>
      <c r="H28" s="30">
        <f t="shared" si="2"/>
        <v>60.2</v>
      </c>
    </row>
    <row r="29" spans="1:8" x14ac:dyDescent="0.25">
      <c r="A29" s="14" t="s">
        <v>74</v>
      </c>
      <c r="B29" s="14" t="s">
        <v>26</v>
      </c>
      <c r="C29" s="15">
        <v>11.45</v>
      </c>
      <c r="D29" s="14">
        <v>2</v>
      </c>
      <c r="E29" s="30">
        <f t="shared" si="0"/>
        <v>22.9</v>
      </c>
      <c r="F29" s="16">
        <v>0</v>
      </c>
      <c r="G29" s="30">
        <f t="shared" si="1"/>
        <v>0</v>
      </c>
      <c r="H29" s="30">
        <f t="shared" si="2"/>
        <v>22.9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78</v>
      </c>
      <c r="B31" s="14" t="s">
        <v>29</v>
      </c>
      <c r="C31" s="15">
        <v>9.3000000000000007</v>
      </c>
      <c r="D31" s="14">
        <v>2</v>
      </c>
      <c r="E31" s="30">
        <f>ROUND(C31*D31,2)</f>
        <v>18.600000000000001</v>
      </c>
      <c r="F31" s="16">
        <v>0</v>
      </c>
      <c r="G31" s="30">
        <f>ROUND(E31*F31,2)</f>
        <v>0</v>
      </c>
      <c r="H31" s="30">
        <f>ROUND(E31-G31,2)</f>
        <v>18.600000000000001</v>
      </c>
    </row>
    <row r="32" spans="1:8" x14ac:dyDescent="0.25">
      <c r="A32" s="14" t="s">
        <v>107</v>
      </c>
      <c r="B32" s="14" t="s">
        <v>18</v>
      </c>
      <c r="C32" s="15">
        <v>1.43</v>
      </c>
      <c r="D32" s="14">
        <v>3.2</v>
      </c>
      <c r="E32" s="30">
        <f>ROUND(C32*D32,2)</f>
        <v>4.58</v>
      </c>
      <c r="F32" s="16">
        <v>0</v>
      </c>
      <c r="G32" s="30">
        <f>ROUND(E32*F32,2)</f>
        <v>0</v>
      </c>
      <c r="H32" s="30">
        <f>ROUND(E32-G32,2)</f>
        <v>4.58</v>
      </c>
    </row>
    <row r="33" spans="1:8" x14ac:dyDescent="0.25">
      <c r="A33" s="14" t="s">
        <v>79</v>
      </c>
      <c r="B33" s="14" t="s">
        <v>18</v>
      </c>
      <c r="C33" s="15">
        <v>5.95</v>
      </c>
      <c r="D33" s="14">
        <v>2</v>
      </c>
      <c r="E33" s="30">
        <f>ROUND(C33*D33,2)</f>
        <v>11.9</v>
      </c>
      <c r="F33" s="16">
        <v>0</v>
      </c>
      <c r="G33" s="30">
        <f>ROUND(E33*F33,2)</f>
        <v>0</v>
      </c>
      <c r="H33" s="30">
        <f>ROUND(E33-G33,2)</f>
        <v>11.9</v>
      </c>
    </row>
    <row r="34" spans="1:8" x14ac:dyDescent="0.25">
      <c r="A34" s="14" t="s">
        <v>112</v>
      </c>
      <c r="B34" s="14" t="s">
        <v>48</v>
      </c>
      <c r="C34" s="15">
        <v>15</v>
      </c>
      <c r="D34" s="14">
        <v>1</v>
      </c>
      <c r="E34" s="30">
        <f>ROUND(C34*D34,2)</f>
        <v>15</v>
      </c>
      <c r="F34" s="16">
        <v>0</v>
      </c>
      <c r="G34" s="30">
        <f>ROUND(E34*F34,2)</f>
        <v>0</v>
      </c>
      <c r="H34" s="30">
        <f>ROUND(E34-G34,2)</f>
        <v>15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401</v>
      </c>
      <c r="B36" s="14" t="s">
        <v>60</v>
      </c>
      <c r="C36" s="15">
        <v>2.3199999999999998</v>
      </c>
      <c r="D36" s="14">
        <v>45</v>
      </c>
      <c r="E36" s="30">
        <f>ROUND(C36*D36,2)</f>
        <v>104.4</v>
      </c>
      <c r="F36" s="16">
        <v>0</v>
      </c>
      <c r="G36" s="30">
        <f>ROUND(E36*F36,2)</f>
        <v>0</v>
      </c>
      <c r="H36" s="30">
        <f>ROUND(E36-G36,2)</f>
        <v>104.4</v>
      </c>
    </row>
    <row r="37" spans="1:8" x14ac:dyDescent="0.25">
      <c r="A37" s="13" t="s">
        <v>85</v>
      </c>
      <c r="C37" s="30"/>
      <c r="E37" s="30"/>
    </row>
    <row r="38" spans="1:8" x14ac:dyDescent="0.25">
      <c r="A38" s="14" t="s">
        <v>86</v>
      </c>
      <c r="B38" s="14" t="s">
        <v>18</v>
      </c>
      <c r="C38" s="15">
        <v>0.22</v>
      </c>
      <c r="D38" s="14">
        <v>32</v>
      </c>
      <c r="E38" s="30">
        <f>ROUND(C38*D38,2)</f>
        <v>7.04</v>
      </c>
      <c r="F38" s="16">
        <v>0</v>
      </c>
      <c r="G38" s="30">
        <f>ROUND(E38*F38,2)</f>
        <v>0</v>
      </c>
      <c r="H38" s="30">
        <f>ROUND(E38-G38,2)</f>
        <v>7.04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0.4</v>
      </c>
      <c r="E40" s="30">
        <f>ROUND(C40*D40,2)</f>
        <v>1.32</v>
      </c>
      <c r="F40" s="16">
        <v>0</v>
      </c>
      <c r="G40" s="30">
        <f>ROUND(E40*F40,2)</f>
        <v>0</v>
      </c>
      <c r="H40" s="30">
        <f>ROUND(E40-G40,2)</f>
        <v>1.32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87</v>
      </c>
      <c r="C43" s="30"/>
      <c r="E43" s="30"/>
    </row>
    <row r="44" spans="1:8" x14ac:dyDescent="0.25">
      <c r="A44" s="14" t="s">
        <v>88</v>
      </c>
      <c r="B44" s="14" t="s">
        <v>48</v>
      </c>
      <c r="C44" s="15">
        <v>1</v>
      </c>
      <c r="D44" s="14">
        <v>1</v>
      </c>
      <c r="E44" s="30">
        <f>ROUND(C44*D44,2)</f>
        <v>1</v>
      </c>
      <c r="F44" s="16">
        <v>0</v>
      </c>
      <c r="G44" s="30">
        <f>ROUND(E44*F44,2)</f>
        <v>0</v>
      </c>
      <c r="H44" s="30">
        <f>ROUND(E44-G44,2)</f>
        <v>1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58</v>
      </c>
      <c r="D46" s="14">
        <v>0.66600000000000004</v>
      </c>
      <c r="E46" s="30">
        <f>ROUND(C46*D46,2)</f>
        <v>38.630000000000003</v>
      </c>
      <c r="F46" s="16">
        <v>0</v>
      </c>
      <c r="G46" s="30">
        <f>ROUND(E46*F46,2)</f>
        <v>0</v>
      </c>
      <c r="H46" s="30">
        <f>ROUND(E46-G46,2)</f>
        <v>38.630000000000003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117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16.54</v>
      </c>
      <c r="D52" s="14">
        <v>0.92889999999999995</v>
      </c>
      <c r="E52" s="30">
        <f>ROUND(C52*D52,2)</f>
        <v>15.36</v>
      </c>
      <c r="F52" s="16">
        <v>0</v>
      </c>
      <c r="G52" s="30">
        <f>ROUND(E52*F52,2)</f>
        <v>0</v>
      </c>
      <c r="H52" s="30">
        <f>ROUND(E52-G52,2)</f>
        <v>15.36</v>
      </c>
    </row>
    <row r="53" spans="1:8" x14ac:dyDescent="0.25">
      <c r="A53" s="14" t="s">
        <v>91</v>
      </c>
      <c r="B53" s="14" t="s">
        <v>39</v>
      </c>
      <c r="C53" s="15">
        <v>16.54</v>
      </c>
      <c r="D53" s="14">
        <v>0.2722</v>
      </c>
      <c r="E53" s="30">
        <f>ROUND(C53*D53,2)</f>
        <v>4.5</v>
      </c>
      <c r="F53" s="16">
        <v>0</v>
      </c>
      <c r="G53" s="30">
        <f>ROUND(E53*F53,2)</f>
        <v>0</v>
      </c>
      <c r="H53" s="30">
        <f>ROUND(E53-G53,2)</f>
        <v>4.5</v>
      </c>
    </row>
    <row r="54" spans="1:8" x14ac:dyDescent="0.25">
      <c r="A54" s="13" t="s">
        <v>43</v>
      </c>
      <c r="C54" s="30"/>
      <c r="E54" s="30"/>
    </row>
    <row r="55" spans="1:8" x14ac:dyDescent="0.25">
      <c r="A55" s="14" t="s">
        <v>42</v>
      </c>
      <c r="B55" s="14" t="s">
        <v>39</v>
      </c>
      <c r="C55" s="15">
        <v>9.06</v>
      </c>
      <c r="D55" s="14">
        <v>0.3579</v>
      </c>
      <c r="E55" s="30">
        <f>ROUND(C55*D55,2)</f>
        <v>3.24</v>
      </c>
      <c r="F55" s="16">
        <v>0</v>
      </c>
      <c r="G55" s="30">
        <f>ROUND(E55*F55,2)</f>
        <v>0</v>
      </c>
      <c r="H55" s="30">
        <f>ROUND(E55-G55,2)</f>
        <v>3.24</v>
      </c>
    </row>
    <row r="56" spans="1:8" x14ac:dyDescent="0.25">
      <c r="A56" s="14" t="s">
        <v>91</v>
      </c>
      <c r="B56" s="14" t="s">
        <v>39</v>
      </c>
      <c r="C56" s="15">
        <v>9.06</v>
      </c>
      <c r="D56" s="14">
        <v>0.22220000000000001</v>
      </c>
      <c r="E56" s="30">
        <f>ROUND(C56*D56,2)</f>
        <v>2.0099999999999998</v>
      </c>
      <c r="F56" s="16">
        <v>0</v>
      </c>
      <c r="G56" s="30">
        <f>ROUND(E56*F56,2)</f>
        <v>0</v>
      </c>
      <c r="H56" s="30">
        <f>ROUND(E56-G56,2)</f>
        <v>2.0099999999999998</v>
      </c>
    </row>
    <row r="57" spans="1:8" x14ac:dyDescent="0.25">
      <c r="A57" s="14" t="s">
        <v>44</v>
      </c>
      <c r="B57" s="14" t="s">
        <v>39</v>
      </c>
      <c r="C57" s="15">
        <v>16.600000000000001</v>
      </c>
      <c r="D57" s="14">
        <v>0.96079999999999999</v>
      </c>
      <c r="E57" s="30">
        <f>ROUND(C57*D57,2)</f>
        <v>15.95</v>
      </c>
      <c r="F57" s="16">
        <v>0</v>
      </c>
      <c r="G57" s="30">
        <f>ROUND(E57*F57,2)</f>
        <v>0</v>
      </c>
      <c r="H57" s="30">
        <f>ROUND(E57-G57,2)</f>
        <v>15.95</v>
      </c>
    </row>
    <row r="58" spans="1:8" x14ac:dyDescent="0.25">
      <c r="A58" s="13" t="s">
        <v>45</v>
      </c>
      <c r="C58" s="30"/>
      <c r="E58" s="30"/>
    </row>
    <row r="59" spans="1:8" x14ac:dyDescent="0.25">
      <c r="A59" s="14" t="s">
        <v>38</v>
      </c>
      <c r="B59" s="14" t="s">
        <v>19</v>
      </c>
      <c r="C59" s="15">
        <v>4.4800000000000004</v>
      </c>
      <c r="D59" s="14">
        <v>14.343299999999999</v>
      </c>
      <c r="E59" s="30">
        <f>ROUND(C59*D59,2)</f>
        <v>64.260000000000005</v>
      </c>
      <c r="F59" s="16">
        <v>0</v>
      </c>
      <c r="G59" s="30">
        <f>ROUND(E59*F59,2)</f>
        <v>0</v>
      </c>
      <c r="H59" s="30">
        <f>ROUND(E59-G59,2)</f>
        <v>64.260000000000005</v>
      </c>
    </row>
    <row r="60" spans="1:8" x14ac:dyDescent="0.25">
      <c r="A60" s="14" t="s">
        <v>91</v>
      </c>
      <c r="B60" s="14" t="s">
        <v>19</v>
      </c>
      <c r="C60" s="15">
        <v>4.4800000000000004</v>
      </c>
      <c r="D60" s="14">
        <v>4.4208999999999996</v>
      </c>
      <c r="E60" s="30">
        <f>ROUND(C60*D60,2)</f>
        <v>19.809999999999999</v>
      </c>
      <c r="F60" s="16">
        <v>0</v>
      </c>
      <c r="G60" s="30">
        <f>ROUND(E60*F60,2)</f>
        <v>0</v>
      </c>
      <c r="H60" s="30">
        <f>ROUND(E60-G60,2)</f>
        <v>19.809999999999999</v>
      </c>
    </row>
    <row r="61" spans="1:8" x14ac:dyDescent="0.25">
      <c r="A61" s="13" t="s">
        <v>47</v>
      </c>
      <c r="C61" s="30"/>
      <c r="E61" s="30"/>
    </row>
    <row r="62" spans="1:8" x14ac:dyDescent="0.25">
      <c r="A62" s="14" t="s">
        <v>42</v>
      </c>
      <c r="B62" s="14" t="s">
        <v>48</v>
      </c>
      <c r="C62" s="15">
        <v>13.93</v>
      </c>
      <c r="D62" s="14">
        <v>1</v>
      </c>
      <c r="E62" s="30">
        <f>ROUND(C62*D62,2)</f>
        <v>13.93</v>
      </c>
      <c r="F62" s="16">
        <v>0</v>
      </c>
      <c r="G62" s="30">
        <f>ROUND(E62*F62,2)</f>
        <v>0</v>
      </c>
      <c r="H62" s="30">
        <f t="shared" ref="H62:H67" si="3">ROUND(E62-G62,2)</f>
        <v>13.93</v>
      </c>
    </row>
    <row r="63" spans="1:8" x14ac:dyDescent="0.25">
      <c r="A63" s="14" t="s">
        <v>38</v>
      </c>
      <c r="B63" s="14" t="s">
        <v>48</v>
      </c>
      <c r="C63" s="15">
        <v>8.85</v>
      </c>
      <c r="D63" s="14">
        <v>1</v>
      </c>
      <c r="E63" s="30">
        <f>ROUND(C63*D63,2)</f>
        <v>8.85</v>
      </c>
      <c r="F63" s="16">
        <v>0</v>
      </c>
      <c r="G63" s="30">
        <f>ROUND(E63*F63,2)</f>
        <v>0</v>
      </c>
      <c r="H63" s="30">
        <f t="shared" si="3"/>
        <v>8.85</v>
      </c>
    </row>
    <row r="64" spans="1:8" x14ac:dyDescent="0.25">
      <c r="A64" s="14" t="s">
        <v>91</v>
      </c>
      <c r="B64" s="14" t="s">
        <v>48</v>
      </c>
      <c r="C64" s="15">
        <v>14.22</v>
      </c>
      <c r="D64" s="14">
        <v>1</v>
      </c>
      <c r="E64" s="30">
        <f>ROUND(C64*D64,2)</f>
        <v>14.22</v>
      </c>
      <c r="F64" s="16">
        <v>0</v>
      </c>
      <c r="G64" s="30">
        <f>ROUND(E64*F64,2)</f>
        <v>0</v>
      </c>
      <c r="H64" s="30">
        <f t="shared" si="3"/>
        <v>14.22</v>
      </c>
    </row>
    <row r="65" spans="1:8" x14ac:dyDescent="0.25">
      <c r="A65" s="9" t="s">
        <v>49</v>
      </c>
      <c r="B65" s="9" t="s">
        <v>48</v>
      </c>
      <c r="C65" s="10">
        <v>25.4</v>
      </c>
      <c r="D65" s="9">
        <v>1</v>
      </c>
      <c r="E65" s="28">
        <f>ROUND(C65*D65,2)</f>
        <v>25.4</v>
      </c>
      <c r="F65" s="11">
        <v>0</v>
      </c>
      <c r="G65" s="28">
        <f>ROUND(E65*F65,2)</f>
        <v>0</v>
      </c>
      <c r="H65" s="28">
        <f t="shared" si="3"/>
        <v>25.4</v>
      </c>
    </row>
    <row r="66" spans="1:8" x14ac:dyDescent="0.25">
      <c r="A66" s="7" t="s">
        <v>50</v>
      </c>
      <c r="C66" s="30"/>
      <c r="E66" s="30">
        <f>SUM(E13:E65)</f>
        <v>904.74999999999989</v>
      </c>
      <c r="G66" s="12">
        <f>SUM(G13:G65)</f>
        <v>0</v>
      </c>
      <c r="H66" s="12">
        <f t="shared" si="3"/>
        <v>904.75</v>
      </c>
    </row>
    <row r="67" spans="1:8" x14ac:dyDescent="0.25">
      <c r="A67" s="7" t="s">
        <v>51</v>
      </c>
      <c r="C67" s="30"/>
      <c r="E67" s="30">
        <f>+E9-E66</f>
        <v>161.45000000000016</v>
      </c>
      <c r="G67" s="12">
        <f>+G9-G66</f>
        <v>0</v>
      </c>
      <c r="H67" s="12">
        <f t="shared" si="3"/>
        <v>161.44999999999999</v>
      </c>
    </row>
    <row r="68" spans="1:8" x14ac:dyDescent="0.25">
      <c r="A68" t="s">
        <v>12</v>
      </c>
      <c r="C68" s="30"/>
      <c r="E68" s="30"/>
    </row>
    <row r="69" spans="1:8" x14ac:dyDescent="0.25">
      <c r="A69" s="7" t="s">
        <v>52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23.87</v>
      </c>
      <c r="D70" s="14">
        <v>1</v>
      </c>
      <c r="E70" s="30">
        <f>ROUND(C70*D70,2)</f>
        <v>23.87</v>
      </c>
      <c r="F70" s="16">
        <v>0</v>
      </c>
      <c r="G70" s="30">
        <f>ROUND(E70*F70,2)</f>
        <v>0</v>
      </c>
      <c r="H70" s="30">
        <f t="shared" ref="H70:H75" si="4">ROUND(E70-G70,2)</f>
        <v>23.87</v>
      </c>
    </row>
    <row r="71" spans="1:8" x14ac:dyDescent="0.25">
      <c r="A71" s="14" t="s">
        <v>38</v>
      </c>
      <c r="B71" s="14" t="s">
        <v>48</v>
      </c>
      <c r="C71" s="15">
        <v>62.4</v>
      </c>
      <c r="D71" s="14">
        <v>1</v>
      </c>
      <c r="E71" s="30">
        <f>ROUND(C71*D71,2)</f>
        <v>62.4</v>
      </c>
      <c r="F71" s="16">
        <v>0</v>
      </c>
      <c r="G71" s="30">
        <f>ROUND(E71*F71,2)</f>
        <v>0</v>
      </c>
      <c r="H71" s="30">
        <f t="shared" si="4"/>
        <v>62.4</v>
      </c>
    </row>
    <row r="72" spans="1:8" x14ac:dyDescent="0.25">
      <c r="A72" s="9" t="s">
        <v>91</v>
      </c>
      <c r="B72" s="9" t="s">
        <v>48</v>
      </c>
      <c r="C72" s="10">
        <v>67.48</v>
      </c>
      <c r="D72" s="9">
        <v>1</v>
      </c>
      <c r="E72" s="28">
        <f>ROUND(C72*D72,2)</f>
        <v>67.48</v>
      </c>
      <c r="F72" s="11">
        <v>0</v>
      </c>
      <c r="G72" s="28">
        <f>ROUND(E72*F72,2)</f>
        <v>0</v>
      </c>
      <c r="H72" s="28">
        <f t="shared" si="4"/>
        <v>67.48</v>
      </c>
    </row>
    <row r="73" spans="1:8" x14ac:dyDescent="0.25">
      <c r="A73" s="7" t="s">
        <v>53</v>
      </c>
      <c r="C73" s="30"/>
      <c r="E73" s="30">
        <f>SUM(E70:E72)</f>
        <v>153.75</v>
      </c>
      <c r="G73" s="12">
        <f>SUM(G70:G72)</f>
        <v>0</v>
      </c>
      <c r="H73" s="12">
        <f t="shared" si="4"/>
        <v>153.75</v>
      </c>
    </row>
    <row r="74" spans="1:8" x14ac:dyDescent="0.25">
      <c r="A74" s="7" t="s">
        <v>54</v>
      </c>
      <c r="C74" s="30"/>
      <c r="E74" s="30">
        <f>+E66+E73</f>
        <v>1058.5</v>
      </c>
      <c r="G74" s="12">
        <f>+G66+G73</f>
        <v>0</v>
      </c>
      <c r="H74" s="12">
        <f t="shared" si="4"/>
        <v>1058.5</v>
      </c>
    </row>
    <row r="75" spans="1:8" x14ac:dyDescent="0.25">
      <c r="A75" s="7" t="s">
        <v>55</v>
      </c>
      <c r="C75" s="30"/>
      <c r="E75" s="30">
        <f>+E9-E74</f>
        <v>7.7000000000000455</v>
      </c>
      <c r="G75" s="12">
        <f>+G9-G74</f>
        <v>0</v>
      </c>
      <c r="H75" s="12">
        <f t="shared" si="4"/>
        <v>7.7</v>
      </c>
    </row>
    <row r="76" spans="1:8" x14ac:dyDescent="0.25">
      <c r="A76" t="s">
        <v>120</v>
      </c>
      <c r="C76" s="30"/>
      <c r="E76" s="30"/>
    </row>
    <row r="77" spans="1:8" x14ac:dyDescent="0.25">
      <c r="A77" t="s">
        <v>427</v>
      </c>
      <c r="C77" s="30"/>
      <c r="E77" s="30"/>
    </row>
    <row r="78" spans="1:8" x14ac:dyDescent="0.25">
      <c r="C78" s="30"/>
      <c r="E78" s="30"/>
    </row>
    <row r="79" spans="1:8" x14ac:dyDescent="0.25">
      <c r="A79" s="7" t="s">
        <v>121</v>
      </c>
      <c r="C79" s="30"/>
      <c r="E79" s="30"/>
    </row>
    <row r="80" spans="1:8" x14ac:dyDescent="0.25">
      <c r="A80" s="7" t="s">
        <v>122</v>
      </c>
      <c r="C80" s="30"/>
      <c r="E80" s="30"/>
    </row>
    <row r="99" spans="1:18" x14ac:dyDescent="0.25">
      <c r="A99" s="7" t="s">
        <v>50</v>
      </c>
      <c r="E99" s="34">
        <f>VLOOKUP(A99,$A$1:$H$98,5,FALSE)</f>
        <v>904.74999999999989</v>
      </c>
    </row>
    <row r="100" spans="1:18" x14ac:dyDescent="0.25">
      <c r="A100" s="7" t="s">
        <v>295</v>
      </c>
      <c r="E100" s="34">
        <f>VLOOKUP(A100,$A$1:$H$98,5,FALSE)</f>
        <v>153.75</v>
      </c>
    </row>
    <row r="101" spans="1:18" x14ac:dyDescent="0.25">
      <c r="A101" s="7" t="s">
        <v>296</v>
      </c>
      <c r="E101" s="34">
        <f t="shared" ref="E101:E102" si="5">VLOOKUP(A101,$A$1:$H$98,5,FALSE)</f>
        <v>1058.5</v>
      </c>
    </row>
    <row r="102" spans="1:18" x14ac:dyDescent="0.25">
      <c r="A102" s="7" t="s">
        <v>55</v>
      </c>
      <c r="E102" s="34">
        <f t="shared" si="5"/>
        <v>7.7000000000000455</v>
      </c>
    </row>
    <row r="103" spans="1:18" x14ac:dyDescent="0.25">
      <c r="A103" s="39" t="s">
        <v>257</v>
      </c>
    </row>
    <row r="104" spans="1:18" x14ac:dyDescent="0.25">
      <c r="A104" s="39" t="s">
        <v>257</v>
      </c>
      <c r="K104" s="39" t="s">
        <v>258</v>
      </c>
    </row>
    <row r="105" spans="1:18" x14ac:dyDescent="0.25">
      <c r="A105" s="34">
        <f>E102</f>
        <v>7.7000000000000455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7.7000000000000455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8" x14ac:dyDescent="0.25">
      <c r="A106">
        <f>A107-Calculator!$B$15</f>
        <v>205</v>
      </c>
      <c r="B106" s="12">
        <f t="dataTable" ref="B106:I112" dt2D="1" dtr="1" r1="D8" r2="D7" ca="1"/>
        <v>-799</v>
      </c>
      <c r="C106" s="12">
        <v>-798.44999999999993</v>
      </c>
      <c r="D106" s="12">
        <v>-797.9</v>
      </c>
      <c r="E106" s="12">
        <v>-797.34999999999991</v>
      </c>
      <c r="F106" s="12">
        <v>-796.8</v>
      </c>
      <c r="G106" s="12">
        <v>-796.25</v>
      </c>
      <c r="H106" s="12">
        <v>-795.69999999999993</v>
      </c>
      <c r="I106" s="12">
        <v>-795.15</v>
      </c>
      <c r="K106">
        <f>K107-Calculator!$B$27</f>
        <v>45</v>
      </c>
      <c r="L106" s="12">
        <f t="dataTable" ref="L106:R112" dt2D="1" dtr="1" r1="D8" r2="D7"/>
        <v>-899.80000000000007</v>
      </c>
      <c r="M106" s="12">
        <v>-899.25</v>
      </c>
      <c r="N106" s="12">
        <v>-898.7</v>
      </c>
      <c r="O106" s="12">
        <v>-898.15000000000009</v>
      </c>
      <c r="P106" s="12">
        <v>-897.6</v>
      </c>
      <c r="Q106" s="12">
        <v>-897.05000000000007</v>
      </c>
      <c r="R106" s="12">
        <v>-896.5</v>
      </c>
    </row>
    <row r="107" spans="1:18" x14ac:dyDescent="0.25">
      <c r="A107">
        <f>A108-Calculator!$B$15</f>
        <v>210</v>
      </c>
      <c r="B107" s="12">
        <v>-795.84999999999991</v>
      </c>
      <c r="C107" s="12">
        <v>-795.3</v>
      </c>
      <c r="D107" s="12">
        <v>-794.74999999999989</v>
      </c>
      <c r="E107" s="12">
        <v>-794.19999999999993</v>
      </c>
      <c r="F107" s="12">
        <v>-793.64999999999986</v>
      </c>
      <c r="G107" s="12">
        <v>-793.09999999999991</v>
      </c>
      <c r="H107" s="12">
        <v>-792.55</v>
      </c>
      <c r="I107" s="12">
        <v>-791.99999999999989</v>
      </c>
      <c r="K107">
        <f>K108-Calculator!$B$27</f>
        <v>50</v>
      </c>
      <c r="L107" s="12">
        <v>-896.65</v>
      </c>
      <c r="M107" s="12">
        <v>-896.1</v>
      </c>
      <c r="N107" s="12">
        <v>-895.55</v>
      </c>
      <c r="O107" s="12">
        <v>-895</v>
      </c>
      <c r="P107" s="12">
        <v>-894.45</v>
      </c>
      <c r="Q107" s="12">
        <v>-893.9</v>
      </c>
      <c r="R107" s="12">
        <v>-893.35</v>
      </c>
    </row>
    <row r="108" spans="1:18" x14ac:dyDescent="0.25">
      <c r="A108">
        <f>A109-Calculator!$B$15</f>
        <v>215</v>
      </c>
      <c r="B108" s="12">
        <v>-792.7</v>
      </c>
      <c r="C108" s="12">
        <v>-792.15</v>
      </c>
      <c r="D108" s="12">
        <v>-791.6</v>
      </c>
      <c r="E108" s="12">
        <v>-791.05</v>
      </c>
      <c r="F108" s="12">
        <v>-790.5</v>
      </c>
      <c r="G108" s="12">
        <v>-789.95</v>
      </c>
      <c r="H108" s="12">
        <v>-789.4</v>
      </c>
      <c r="I108" s="12">
        <v>-788.85</v>
      </c>
      <c r="K108">
        <f>K109-Calculator!$B$27</f>
        <v>55</v>
      </c>
      <c r="L108" s="12">
        <v>-893.5</v>
      </c>
      <c r="M108" s="12">
        <v>-892.94999999999993</v>
      </c>
      <c r="N108" s="12">
        <v>-892.4</v>
      </c>
      <c r="O108" s="12">
        <v>-891.84999999999991</v>
      </c>
      <c r="P108" s="12">
        <v>-891.3</v>
      </c>
      <c r="Q108" s="12">
        <v>-890.75</v>
      </c>
      <c r="R108" s="12">
        <v>-890.19999999999993</v>
      </c>
    </row>
    <row r="109" spans="1:18" x14ac:dyDescent="0.25">
      <c r="A109">
        <f>Calculator!B10</f>
        <v>220</v>
      </c>
      <c r="B109" s="12">
        <v>-789.55</v>
      </c>
      <c r="C109" s="12">
        <v>-788.99999999999989</v>
      </c>
      <c r="D109" s="12">
        <v>-788.44999999999993</v>
      </c>
      <c r="E109" s="12">
        <v>-787.89999999999986</v>
      </c>
      <c r="F109" s="12">
        <v>-787.34999999999991</v>
      </c>
      <c r="G109" s="12">
        <v>-786.8</v>
      </c>
      <c r="H109" s="12">
        <v>-786.24999999999989</v>
      </c>
      <c r="I109" s="12">
        <v>-785.69999999999993</v>
      </c>
      <c r="K109">
        <f>Calculator!B22</f>
        <v>60</v>
      </c>
      <c r="L109" s="12">
        <v>-890.35</v>
      </c>
      <c r="M109" s="12">
        <v>-889.80000000000007</v>
      </c>
      <c r="N109" s="12">
        <v>-889.25</v>
      </c>
      <c r="O109" s="12">
        <v>-888.7</v>
      </c>
      <c r="P109" s="12">
        <v>-888.15</v>
      </c>
      <c r="Q109" s="12">
        <v>-887.6</v>
      </c>
      <c r="R109" s="12">
        <v>-887.05000000000007</v>
      </c>
    </row>
    <row r="110" spans="1:18" x14ac:dyDescent="0.25">
      <c r="A110">
        <f>A109+Calculator!$B$15</f>
        <v>225</v>
      </c>
      <c r="B110" s="12">
        <v>-786.4</v>
      </c>
      <c r="C110" s="12">
        <v>-785.85</v>
      </c>
      <c r="D110" s="12">
        <v>-785.3</v>
      </c>
      <c r="E110" s="12">
        <v>-784.75</v>
      </c>
      <c r="F110" s="12">
        <v>-784.2</v>
      </c>
      <c r="G110" s="12">
        <v>-783.65</v>
      </c>
      <c r="H110" s="12">
        <v>-783.1</v>
      </c>
      <c r="I110" s="12">
        <v>-782.55</v>
      </c>
      <c r="K110">
        <f>K109+Calculator!$B$27</f>
        <v>65</v>
      </c>
      <c r="L110" s="12">
        <v>-887.19999999999993</v>
      </c>
      <c r="M110" s="12">
        <v>-886.65</v>
      </c>
      <c r="N110" s="12">
        <v>-886.1</v>
      </c>
      <c r="O110" s="12">
        <v>-885.55</v>
      </c>
      <c r="P110" s="12">
        <v>-885</v>
      </c>
      <c r="Q110" s="12">
        <v>-884.44999999999993</v>
      </c>
      <c r="R110" s="12">
        <v>-883.9</v>
      </c>
    </row>
    <row r="111" spans="1:18" x14ac:dyDescent="0.25">
      <c r="A111">
        <f>A110+Calculator!$B$15</f>
        <v>230</v>
      </c>
      <c r="B111" s="12">
        <v>-783.25</v>
      </c>
      <c r="C111" s="12">
        <v>-782.69999999999993</v>
      </c>
      <c r="D111" s="12">
        <v>-782.15</v>
      </c>
      <c r="E111" s="12">
        <v>-781.59999999999991</v>
      </c>
      <c r="F111" s="12">
        <v>-781.05</v>
      </c>
      <c r="G111" s="12">
        <v>-780.5</v>
      </c>
      <c r="H111" s="12">
        <v>-779.94999999999993</v>
      </c>
      <c r="I111" s="12">
        <v>-779.4</v>
      </c>
      <c r="K111">
        <f>K110+Calculator!$B$27</f>
        <v>70</v>
      </c>
      <c r="L111" s="12">
        <v>-884.05000000000007</v>
      </c>
      <c r="M111" s="12">
        <v>-883.5</v>
      </c>
      <c r="N111" s="12">
        <v>-882.95</v>
      </c>
      <c r="O111" s="12">
        <v>-882.40000000000009</v>
      </c>
      <c r="P111" s="12">
        <v>-881.85</v>
      </c>
      <c r="Q111" s="12">
        <v>-881.30000000000007</v>
      </c>
      <c r="R111" s="12">
        <v>-880.75</v>
      </c>
    </row>
    <row r="112" spans="1:18" x14ac:dyDescent="0.25">
      <c r="A112">
        <f>A111+Calculator!$B$15</f>
        <v>235</v>
      </c>
      <c r="B112" s="12">
        <v>-780.09999999999991</v>
      </c>
      <c r="C112" s="12">
        <v>-779.55</v>
      </c>
      <c r="D112" s="12">
        <v>-778.99999999999989</v>
      </c>
      <c r="E112" s="12">
        <v>-778.44999999999993</v>
      </c>
      <c r="F112" s="12">
        <v>-777.89999999999986</v>
      </c>
      <c r="G112" s="12">
        <v>-777.34999999999991</v>
      </c>
      <c r="H112" s="12">
        <v>-776.8</v>
      </c>
      <c r="I112" s="12">
        <v>-776.24999999999989</v>
      </c>
      <c r="K112">
        <f>K111+Calculator!$B$27</f>
        <v>75</v>
      </c>
      <c r="L112" s="12">
        <v>-880.9</v>
      </c>
      <c r="M112" s="12">
        <v>-880.35</v>
      </c>
      <c r="N112" s="12">
        <v>-879.8</v>
      </c>
      <c r="O112" s="12">
        <v>-879.25</v>
      </c>
      <c r="P112" s="12">
        <v>-878.7</v>
      </c>
      <c r="Q112" s="12">
        <v>-878.15</v>
      </c>
      <c r="R112" s="12">
        <v>-877.6</v>
      </c>
    </row>
    <row r="114" spans="1:14" x14ac:dyDescent="0.25">
      <c r="A114" s="39" t="s">
        <v>257</v>
      </c>
      <c r="K114" s="39" t="s">
        <v>258</v>
      </c>
    </row>
    <row r="115" spans="1:14" x14ac:dyDescent="0.25">
      <c r="A115" t="s">
        <v>315</v>
      </c>
      <c r="B115" t="s">
        <v>316</v>
      </c>
      <c r="C115" t="s">
        <v>317</v>
      </c>
      <c r="K115" t="s">
        <v>315</v>
      </c>
      <c r="L115" t="s">
        <v>316</v>
      </c>
      <c r="M115" t="s">
        <v>317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-799</v>
      </c>
      <c r="K116">
        <f>$K$106</f>
        <v>45</v>
      </c>
      <c r="L116">
        <f>$L$105</f>
        <v>-15</v>
      </c>
      <c r="M116">
        <f>K116+L116</f>
        <v>30</v>
      </c>
      <c r="N116" s="12">
        <f>L106</f>
        <v>-899.80000000000007</v>
      </c>
    </row>
    <row r="117" spans="1:14" x14ac:dyDescent="0.25">
      <c r="A117">
        <f t="shared" ref="A117" si="6">$A$107</f>
        <v>210</v>
      </c>
      <c r="B117">
        <f>$C$105</f>
        <v>-10</v>
      </c>
      <c r="C117">
        <f t="shared" ref="C117:C122" si="7">A117+B117</f>
        <v>200</v>
      </c>
      <c r="D117" s="12">
        <f>C107</f>
        <v>-795.3</v>
      </c>
      <c r="K117">
        <f t="shared" ref="K117" si="8">$K$107</f>
        <v>50</v>
      </c>
      <c r="L117">
        <f t="shared" ref="L117" si="9">$M$105</f>
        <v>-10</v>
      </c>
      <c r="M117">
        <f t="shared" ref="M117:M122" si="10">K117+L117</f>
        <v>40</v>
      </c>
      <c r="N117" s="12">
        <f>M107</f>
        <v>-896.1</v>
      </c>
    </row>
    <row r="118" spans="1:14" x14ac:dyDescent="0.25">
      <c r="A118">
        <f t="shared" ref="A118" si="11">$A$108</f>
        <v>215</v>
      </c>
      <c r="B118">
        <f>$D$105</f>
        <v>-5</v>
      </c>
      <c r="C118">
        <f t="shared" si="7"/>
        <v>210</v>
      </c>
      <c r="D118" s="12">
        <f>D108</f>
        <v>-791.6</v>
      </c>
      <c r="K118">
        <f t="shared" ref="K118" si="12">$K$108</f>
        <v>55</v>
      </c>
      <c r="L118">
        <f t="shared" ref="L118" si="13">$N$105</f>
        <v>-5</v>
      </c>
      <c r="M118">
        <f t="shared" si="10"/>
        <v>50</v>
      </c>
      <c r="N118" s="12">
        <f>N108</f>
        <v>-892.4</v>
      </c>
    </row>
    <row r="119" spans="1:14" x14ac:dyDescent="0.25">
      <c r="A119">
        <f t="shared" ref="A119" si="14">$A$109</f>
        <v>220</v>
      </c>
      <c r="B119">
        <f>$E$105</f>
        <v>0</v>
      </c>
      <c r="C119">
        <f t="shared" si="7"/>
        <v>220</v>
      </c>
      <c r="D119" s="12">
        <f>E109</f>
        <v>-787.89999999999986</v>
      </c>
      <c r="K119">
        <f t="shared" ref="K119" si="15">$K$109</f>
        <v>60</v>
      </c>
      <c r="L119">
        <f t="shared" ref="L119" si="16">$O$105</f>
        <v>0</v>
      </c>
      <c r="M119">
        <f t="shared" si="10"/>
        <v>60</v>
      </c>
      <c r="N119" s="12">
        <f>O109</f>
        <v>-888.7</v>
      </c>
    </row>
    <row r="120" spans="1:14" x14ac:dyDescent="0.25">
      <c r="A120">
        <f t="shared" ref="A120" si="17">$A$110</f>
        <v>225</v>
      </c>
      <c r="B120">
        <f>$F$105</f>
        <v>5</v>
      </c>
      <c r="C120">
        <f t="shared" si="7"/>
        <v>230</v>
      </c>
      <c r="D120" s="12">
        <f>F110</f>
        <v>-784.2</v>
      </c>
      <c r="K120">
        <f t="shared" ref="K120" si="18">$K$110</f>
        <v>65</v>
      </c>
      <c r="L120">
        <f t="shared" ref="L120" si="19">$P$105</f>
        <v>5</v>
      </c>
      <c r="M120">
        <f t="shared" si="10"/>
        <v>70</v>
      </c>
      <c r="N120" s="12">
        <f>P110</f>
        <v>-885</v>
      </c>
    </row>
    <row r="121" spans="1:14" x14ac:dyDescent="0.25">
      <c r="A121">
        <f t="shared" ref="A121" si="20">$A$111</f>
        <v>230</v>
      </c>
      <c r="B121">
        <f>$G$105</f>
        <v>10</v>
      </c>
      <c r="C121">
        <f t="shared" si="7"/>
        <v>240</v>
      </c>
      <c r="D121" s="12">
        <f>G111</f>
        <v>-780.5</v>
      </c>
      <c r="K121">
        <f t="shared" ref="K121" si="21">$K$111</f>
        <v>70</v>
      </c>
      <c r="L121">
        <f t="shared" ref="L121" si="22">$Q$105</f>
        <v>10</v>
      </c>
      <c r="M121">
        <f t="shared" si="10"/>
        <v>80</v>
      </c>
      <c r="N121" s="12">
        <f>Q111</f>
        <v>-881.30000000000007</v>
      </c>
    </row>
    <row r="122" spans="1:14" x14ac:dyDescent="0.25">
      <c r="A122">
        <f t="shared" ref="A122" si="23">$A$112</f>
        <v>235</v>
      </c>
      <c r="B122">
        <f>$H$105</f>
        <v>15</v>
      </c>
      <c r="C122">
        <f t="shared" si="7"/>
        <v>250</v>
      </c>
      <c r="D122" s="12">
        <f>H112</f>
        <v>-776.8</v>
      </c>
      <c r="K122">
        <f t="shared" ref="K122" si="24">$K$112</f>
        <v>75</v>
      </c>
      <c r="L122">
        <f t="shared" ref="L122" si="25">$R$105</f>
        <v>15</v>
      </c>
      <c r="M122">
        <f t="shared" si="10"/>
        <v>90</v>
      </c>
      <c r="N122" s="12">
        <f>R112</f>
        <v>-877.6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A5DF6-53A9-4E48-9118-A2415305145C}">
  <dimension ref="A1:R122"/>
  <sheetViews>
    <sheetView workbookViewId="0">
      <selection activeCell="D18" sqref="D18"/>
    </sheetView>
  </sheetViews>
  <sheetFormatPr defaultRowHeight="15" x14ac:dyDescent="0.25"/>
  <cols>
    <col min="2" max="2" width="10.42578125" customWidth="1"/>
    <col min="3" max="3" width="10.7109375" customWidth="1"/>
    <col min="4" max="4" width="12.28515625" customWidth="1"/>
    <col min="5" max="5" width="11.140625" customWidth="1"/>
    <col min="6" max="6" width="9.28515625" bestFit="1" customWidth="1"/>
    <col min="7" max="7" width="10.28515625" customWidth="1"/>
  </cols>
  <sheetData>
    <row r="1" spans="1:8" x14ac:dyDescent="0.25">
      <c r="A1" s="59" t="s">
        <v>230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165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444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f>IF(Calculator!B7="Cotton",Calculator!B13,IF(Calculator!B19="Cotton",Calculator!B25,0.74))</f>
        <v>0.74</v>
      </c>
      <c r="D7" s="17">
        <f>IF(Calculator!B7="Cotton",Calculator!B10,IF(Calculator!B19="Cotton",Calculator!B22,1200))</f>
        <v>1200</v>
      </c>
      <c r="E7" s="30">
        <f>ROUND(C7*D7,2)</f>
        <v>888</v>
      </c>
      <c r="F7" s="16">
        <v>0</v>
      </c>
      <c r="G7" s="30">
        <f>ROUND(E7*F7,2)</f>
        <v>0</v>
      </c>
      <c r="H7" s="30">
        <f>ROUND(E7-G7,2)</f>
        <v>888</v>
      </c>
    </row>
    <row r="8" spans="1:8" x14ac:dyDescent="0.25">
      <c r="A8" s="9" t="s">
        <v>65</v>
      </c>
      <c r="B8" s="9" t="s">
        <v>29</v>
      </c>
      <c r="C8" s="49">
        <f>IF(Calculator!B7="Cotton",Calculator!C13,IF(Calculator!B19="Cotton",Calculator!C25,0.11))</f>
        <v>0.11</v>
      </c>
      <c r="D8" s="50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1066.2</v>
      </c>
      <c r="G9" s="12">
        <f>SUM(G7:G8)</f>
        <v>0</v>
      </c>
      <c r="H9" s="12">
        <f>ROUND(E9-G9,2)</f>
        <v>1066.2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17</v>
      </c>
      <c r="C12" s="30"/>
      <c r="E12" s="30"/>
    </row>
    <row r="13" spans="1:8" x14ac:dyDescent="0.25">
      <c r="A13" s="14" t="s">
        <v>66</v>
      </c>
      <c r="B13" s="14" t="s">
        <v>18</v>
      </c>
      <c r="C13" s="15">
        <v>1.52</v>
      </c>
      <c r="D13" s="14">
        <v>2.2999999999999998</v>
      </c>
      <c r="E13" s="30">
        <f>ROUND(C13*D13,2)</f>
        <v>3.5</v>
      </c>
      <c r="F13" s="16">
        <v>0</v>
      </c>
      <c r="G13" s="30">
        <f>ROUND(E13*F13,2)</f>
        <v>0</v>
      </c>
      <c r="H13" s="30">
        <f>ROUND(E13-G13,2)</f>
        <v>3.5</v>
      </c>
    </row>
    <row r="14" spans="1:8" x14ac:dyDescent="0.25">
      <c r="A14" s="14" t="s">
        <v>67</v>
      </c>
      <c r="B14" s="14" t="s">
        <v>26</v>
      </c>
      <c r="C14" s="15">
        <v>3.56</v>
      </c>
      <c r="D14" s="14">
        <v>2.3125</v>
      </c>
      <c r="E14" s="30">
        <f>ROUND(C14*D14,2)</f>
        <v>8.23</v>
      </c>
      <c r="F14" s="16">
        <v>0</v>
      </c>
      <c r="G14" s="30">
        <f>ROUND(E14*F14,2)</f>
        <v>0</v>
      </c>
      <c r="H14" s="30">
        <f>ROUND(E14-G14,2)</f>
        <v>8.23</v>
      </c>
    </row>
    <row r="15" spans="1:8" x14ac:dyDescent="0.25">
      <c r="A15" s="14" t="s">
        <v>68</v>
      </c>
      <c r="B15" s="14" t="s">
        <v>26</v>
      </c>
      <c r="C15" s="15">
        <v>12.5</v>
      </c>
      <c r="D15" s="14">
        <v>0.5</v>
      </c>
      <c r="E15" s="30">
        <f>ROUND(C15*D15,2)</f>
        <v>6.25</v>
      </c>
      <c r="F15" s="16">
        <v>0</v>
      </c>
      <c r="G15" s="30">
        <f>ROUND(E15*F15,2)</f>
        <v>0</v>
      </c>
      <c r="H15" s="30">
        <f>ROUND(E15-G15,2)</f>
        <v>6.25</v>
      </c>
    </row>
    <row r="16" spans="1:8" x14ac:dyDescent="0.25">
      <c r="A16" s="13" t="s">
        <v>69</v>
      </c>
      <c r="C16" s="30"/>
      <c r="E16" s="30"/>
    </row>
    <row r="17" spans="1:8" x14ac:dyDescent="0.25">
      <c r="A17" s="14" t="s">
        <v>70</v>
      </c>
      <c r="B17" s="14" t="s">
        <v>29</v>
      </c>
      <c r="C17" s="15">
        <v>0.11</v>
      </c>
      <c r="D17" s="14">
        <f>D7</f>
        <v>1200</v>
      </c>
      <c r="E17" s="30">
        <f>ROUND(C17*D17,2)</f>
        <v>132</v>
      </c>
      <c r="F17" s="16">
        <v>0</v>
      </c>
      <c r="G17" s="30">
        <f>ROUND(E17*F17,2)</f>
        <v>0</v>
      </c>
      <c r="H17" s="30">
        <f>ROUND(E17-G17,2)</f>
        <v>132</v>
      </c>
    </row>
    <row r="18" spans="1:8" x14ac:dyDescent="0.25">
      <c r="A18" s="13" t="s">
        <v>20</v>
      </c>
      <c r="C18" s="30"/>
      <c r="E18" s="30"/>
    </row>
    <row r="19" spans="1:8" x14ac:dyDescent="0.25">
      <c r="A19" s="14" t="s">
        <v>22</v>
      </c>
      <c r="B19" s="14" t="s">
        <v>21</v>
      </c>
      <c r="C19" s="15">
        <v>46.6</v>
      </c>
      <c r="D19" s="14">
        <v>1.5</v>
      </c>
      <c r="E19" s="30">
        <f>ROUND(C19*D19,2)</f>
        <v>69.900000000000006</v>
      </c>
      <c r="F19" s="16">
        <v>0</v>
      </c>
      <c r="G19" s="30">
        <f>ROUND(E19*F19,2)</f>
        <v>0</v>
      </c>
      <c r="H19" s="30">
        <f>ROUND(E19-G19,2)</f>
        <v>69.900000000000006</v>
      </c>
    </row>
    <row r="20" spans="1:8" x14ac:dyDescent="0.25">
      <c r="A20" s="14" t="s">
        <v>103</v>
      </c>
      <c r="B20" s="14" t="s">
        <v>19</v>
      </c>
      <c r="C20" s="15">
        <v>4.3</v>
      </c>
      <c r="D20" s="14">
        <v>18.399999999999999</v>
      </c>
      <c r="E20" s="30">
        <f>ROUND(C20*D20,2)</f>
        <v>79.12</v>
      </c>
      <c r="F20" s="16">
        <v>0</v>
      </c>
      <c r="G20" s="30">
        <f>ROUND(E20*F20,2)</f>
        <v>0</v>
      </c>
      <c r="H20" s="30">
        <f>ROUND(E20-G20,2)</f>
        <v>79.12</v>
      </c>
    </row>
    <row r="21" spans="1:8" x14ac:dyDescent="0.25">
      <c r="A21" s="13" t="s">
        <v>23</v>
      </c>
      <c r="C21" s="30"/>
      <c r="E21" s="30"/>
    </row>
    <row r="22" spans="1:8" x14ac:dyDescent="0.25">
      <c r="A22" s="14" t="s">
        <v>71</v>
      </c>
      <c r="B22" s="14" t="s">
        <v>48</v>
      </c>
      <c r="C22" s="15">
        <v>20</v>
      </c>
      <c r="D22" s="14">
        <v>1</v>
      </c>
      <c r="E22" s="30">
        <f>ROUND(C22*D22,2)</f>
        <v>20</v>
      </c>
      <c r="F22" s="16">
        <v>0</v>
      </c>
      <c r="G22" s="30">
        <f>ROUND(E22*F22,2)</f>
        <v>0</v>
      </c>
      <c r="H22" s="30">
        <f>ROUND(E22-G22,2)</f>
        <v>20</v>
      </c>
    </row>
    <row r="23" spans="1:8" x14ac:dyDescent="0.25">
      <c r="A23" s="13" t="s">
        <v>24</v>
      </c>
      <c r="C23" s="30"/>
      <c r="E23" s="30"/>
    </row>
    <row r="24" spans="1:8" x14ac:dyDescent="0.25">
      <c r="A24" s="14" t="s">
        <v>59</v>
      </c>
      <c r="B24" s="14" t="s">
        <v>26</v>
      </c>
      <c r="C24" s="15">
        <v>14.3</v>
      </c>
      <c r="D24" s="14">
        <v>0.5</v>
      </c>
      <c r="E24" s="30">
        <f t="shared" ref="E24:E29" si="0">ROUND(C24*D24,2)</f>
        <v>7.15</v>
      </c>
      <c r="F24" s="16">
        <v>0</v>
      </c>
      <c r="G24" s="30">
        <f t="shared" ref="G24:G29" si="1">ROUND(E24*F24,2)</f>
        <v>0</v>
      </c>
      <c r="H24" s="30">
        <f t="shared" ref="H24:H29" si="2">ROUND(E24-G24,2)</f>
        <v>7.15</v>
      </c>
    </row>
    <row r="25" spans="1:8" x14ac:dyDescent="0.25">
      <c r="A25" s="14" t="s">
        <v>25</v>
      </c>
      <c r="B25" s="14" t="s">
        <v>18</v>
      </c>
      <c r="C25" s="15">
        <v>0.34</v>
      </c>
      <c r="D25" s="14">
        <v>32</v>
      </c>
      <c r="E25" s="30">
        <f t="shared" si="0"/>
        <v>10.88</v>
      </c>
      <c r="F25" s="16">
        <v>0</v>
      </c>
      <c r="G25" s="30">
        <f t="shared" si="1"/>
        <v>0</v>
      </c>
      <c r="H25" s="30">
        <f t="shared" si="2"/>
        <v>10.88</v>
      </c>
    </row>
    <row r="26" spans="1:8" x14ac:dyDescent="0.25">
      <c r="A26" s="14" t="s">
        <v>105</v>
      </c>
      <c r="B26" s="14" t="s">
        <v>18</v>
      </c>
      <c r="C26" s="15">
        <v>0.37</v>
      </c>
      <c r="D26" s="14">
        <v>48</v>
      </c>
      <c r="E26" s="30">
        <f t="shared" si="0"/>
        <v>17.760000000000002</v>
      </c>
      <c r="F26" s="16">
        <v>0</v>
      </c>
      <c r="G26" s="30">
        <f t="shared" si="1"/>
        <v>0</v>
      </c>
      <c r="H26" s="30">
        <f t="shared" si="2"/>
        <v>17.760000000000002</v>
      </c>
    </row>
    <row r="27" spans="1:8" x14ac:dyDescent="0.25">
      <c r="A27" s="14" t="s">
        <v>106</v>
      </c>
      <c r="B27" s="14" t="s">
        <v>26</v>
      </c>
      <c r="C27" s="15">
        <v>6.37</v>
      </c>
      <c r="D27" s="14">
        <v>2</v>
      </c>
      <c r="E27" s="30">
        <f t="shared" si="0"/>
        <v>12.74</v>
      </c>
      <c r="F27" s="16">
        <v>0</v>
      </c>
      <c r="G27" s="30">
        <f t="shared" si="1"/>
        <v>0</v>
      </c>
      <c r="H27" s="30">
        <f t="shared" si="2"/>
        <v>12.74</v>
      </c>
    </row>
    <row r="28" spans="1:8" x14ac:dyDescent="0.25">
      <c r="A28" s="14" t="s">
        <v>400</v>
      </c>
      <c r="B28" s="14" t="s">
        <v>26</v>
      </c>
      <c r="C28" s="15">
        <v>8.6</v>
      </c>
      <c r="D28" s="14">
        <v>7</v>
      </c>
      <c r="E28" s="30">
        <f t="shared" si="0"/>
        <v>60.2</v>
      </c>
      <c r="F28" s="16">
        <v>0</v>
      </c>
      <c r="G28" s="30">
        <f t="shared" si="1"/>
        <v>0</v>
      </c>
      <c r="H28" s="30">
        <f t="shared" si="2"/>
        <v>60.2</v>
      </c>
    </row>
    <row r="29" spans="1:8" x14ac:dyDescent="0.25">
      <c r="A29" s="14" t="s">
        <v>74</v>
      </c>
      <c r="B29" s="14" t="s">
        <v>26</v>
      </c>
      <c r="C29" s="15">
        <v>11.45</v>
      </c>
      <c r="D29" s="14">
        <v>2</v>
      </c>
      <c r="E29" s="30">
        <f t="shared" si="0"/>
        <v>22.9</v>
      </c>
      <c r="F29" s="16">
        <v>0</v>
      </c>
      <c r="G29" s="30">
        <f t="shared" si="1"/>
        <v>0</v>
      </c>
      <c r="H29" s="30">
        <f t="shared" si="2"/>
        <v>22.9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78</v>
      </c>
      <c r="B31" s="14" t="s">
        <v>29</v>
      </c>
      <c r="C31" s="15">
        <v>9.3000000000000007</v>
      </c>
      <c r="D31" s="14">
        <v>2</v>
      </c>
      <c r="E31" s="30">
        <f>ROUND(C31*D31,2)</f>
        <v>18.600000000000001</v>
      </c>
      <c r="F31" s="16">
        <v>0</v>
      </c>
      <c r="G31" s="30">
        <f>ROUND(E31*F31,2)</f>
        <v>0</v>
      </c>
      <c r="H31" s="30">
        <f>ROUND(E31-G31,2)</f>
        <v>18.600000000000001</v>
      </c>
    </row>
    <row r="32" spans="1:8" x14ac:dyDescent="0.25">
      <c r="A32" s="14" t="s">
        <v>107</v>
      </c>
      <c r="B32" s="14" t="s">
        <v>18</v>
      </c>
      <c r="C32" s="15">
        <v>1.43</v>
      </c>
      <c r="D32" s="14">
        <v>3.2</v>
      </c>
      <c r="E32" s="30">
        <f>ROUND(C32*D32,2)</f>
        <v>4.58</v>
      </c>
      <c r="F32" s="16">
        <v>0</v>
      </c>
      <c r="G32" s="30">
        <f>ROUND(E32*F32,2)</f>
        <v>0</v>
      </c>
      <c r="H32" s="30">
        <f>ROUND(E32-G32,2)</f>
        <v>4.58</v>
      </c>
    </row>
    <row r="33" spans="1:8" x14ac:dyDescent="0.25">
      <c r="A33" s="14" t="s">
        <v>79</v>
      </c>
      <c r="B33" s="14" t="s">
        <v>18</v>
      </c>
      <c r="C33" s="15">
        <v>5.95</v>
      </c>
      <c r="D33" s="14">
        <v>2</v>
      </c>
      <c r="E33" s="30">
        <f>ROUND(C33*D33,2)</f>
        <v>11.9</v>
      </c>
      <c r="F33" s="16">
        <v>0</v>
      </c>
      <c r="G33" s="30">
        <f>ROUND(E33*F33,2)</f>
        <v>0</v>
      </c>
      <c r="H33" s="30">
        <f>ROUND(E33-G33,2)</f>
        <v>11.9</v>
      </c>
    </row>
    <row r="34" spans="1:8" x14ac:dyDescent="0.25">
      <c r="A34" s="14" t="s">
        <v>112</v>
      </c>
      <c r="B34" s="14" t="s">
        <v>48</v>
      </c>
      <c r="C34" s="15">
        <v>15</v>
      </c>
      <c r="D34" s="14">
        <v>1</v>
      </c>
      <c r="E34" s="30">
        <f>ROUND(C34*D34,2)</f>
        <v>15</v>
      </c>
      <c r="F34" s="16">
        <v>0</v>
      </c>
      <c r="G34" s="30">
        <f>ROUND(E34*F34,2)</f>
        <v>0</v>
      </c>
      <c r="H34" s="30">
        <f>ROUND(E34-G34,2)</f>
        <v>15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401</v>
      </c>
      <c r="B36" s="14" t="s">
        <v>60</v>
      </c>
      <c r="C36" s="15">
        <v>2.3199999999999998</v>
      </c>
      <c r="D36" s="14">
        <v>45</v>
      </c>
      <c r="E36" s="30">
        <f>ROUND(C36*D36,2)</f>
        <v>104.4</v>
      </c>
      <c r="F36" s="16">
        <v>0</v>
      </c>
      <c r="G36" s="30">
        <f>ROUND(E36*F36,2)</f>
        <v>0</v>
      </c>
      <c r="H36" s="30">
        <f>ROUND(E36-G36,2)</f>
        <v>104.4</v>
      </c>
    </row>
    <row r="37" spans="1:8" x14ac:dyDescent="0.25">
      <c r="A37" s="13" t="s">
        <v>85</v>
      </c>
      <c r="C37" s="30"/>
      <c r="E37" s="30"/>
    </row>
    <row r="38" spans="1:8" x14ac:dyDescent="0.25">
      <c r="A38" s="14" t="s">
        <v>86</v>
      </c>
      <c r="B38" s="14" t="s">
        <v>18</v>
      </c>
      <c r="C38" s="15">
        <v>0.22</v>
      </c>
      <c r="D38" s="14">
        <v>32</v>
      </c>
      <c r="E38" s="30">
        <f>ROUND(C38*D38,2)</f>
        <v>7.04</v>
      </c>
      <c r="F38" s="16">
        <v>0</v>
      </c>
      <c r="G38" s="30">
        <f>ROUND(E38*F38,2)</f>
        <v>0</v>
      </c>
      <c r="H38" s="30">
        <f>ROUND(E38-G38,2)</f>
        <v>7.04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0.4</v>
      </c>
      <c r="E40" s="30">
        <f>ROUND(C40*D40,2)</f>
        <v>1.32</v>
      </c>
      <c r="F40" s="16">
        <v>0</v>
      </c>
      <c r="G40" s="30">
        <f>ROUND(E40*F40,2)</f>
        <v>0</v>
      </c>
      <c r="H40" s="30">
        <f>ROUND(E40-G40,2)</f>
        <v>1.32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87</v>
      </c>
      <c r="C43" s="30"/>
      <c r="E43" s="30"/>
    </row>
    <row r="44" spans="1:8" x14ac:dyDescent="0.25">
      <c r="A44" s="14" t="s">
        <v>88</v>
      </c>
      <c r="B44" s="14" t="s">
        <v>48</v>
      </c>
      <c r="C44" s="15">
        <v>1</v>
      </c>
      <c r="D44" s="14">
        <v>1</v>
      </c>
      <c r="E44" s="30">
        <f>ROUND(C44*D44,2)</f>
        <v>1</v>
      </c>
      <c r="F44" s="16">
        <v>0</v>
      </c>
      <c r="G44" s="30">
        <f>ROUND(E44*F44,2)</f>
        <v>0</v>
      </c>
      <c r="H44" s="30">
        <f>ROUND(E44-G44,2)</f>
        <v>1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58</v>
      </c>
      <c r="D46" s="14">
        <v>0.66600000000000004</v>
      </c>
      <c r="E46" s="30">
        <f>ROUND(C46*D46,2)</f>
        <v>38.630000000000003</v>
      </c>
      <c r="F46" s="16">
        <v>0</v>
      </c>
      <c r="G46" s="30">
        <f>ROUND(E46*F46,2)</f>
        <v>0</v>
      </c>
      <c r="H46" s="30">
        <f>ROUND(E46-G46,2)</f>
        <v>38.630000000000003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117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16.54</v>
      </c>
      <c r="D52" s="14">
        <v>0.73650000000000004</v>
      </c>
      <c r="E52" s="30">
        <f>ROUND(C52*D52,2)</f>
        <v>12.18</v>
      </c>
      <c r="F52" s="16">
        <v>0</v>
      </c>
      <c r="G52" s="30">
        <f>ROUND(E52*F52,2)</f>
        <v>0</v>
      </c>
      <c r="H52" s="30">
        <f>ROUND(E52-G52,2)</f>
        <v>12.18</v>
      </c>
    </row>
    <row r="53" spans="1:8" x14ac:dyDescent="0.25">
      <c r="A53" s="14" t="s">
        <v>91</v>
      </c>
      <c r="B53" s="14" t="s">
        <v>39</v>
      </c>
      <c r="C53" s="15">
        <v>16.54</v>
      </c>
      <c r="D53" s="14">
        <v>0.2722</v>
      </c>
      <c r="E53" s="30">
        <f>ROUND(C53*D53,2)</f>
        <v>4.5</v>
      </c>
      <c r="F53" s="16">
        <v>0</v>
      </c>
      <c r="G53" s="30">
        <f>ROUND(E53*F53,2)</f>
        <v>0</v>
      </c>
      <c r="H53" s="30">
        <f>ROUND(E53-G53,2)</f>
        <v>4.5</v>
      </c>
    </row>
    <row r="54" spans="1:8" x14ac:dyDescent="0.25">
      <c r="A54" s="13" t="s">
        <v>43</v>
      </c>
      <c r="C54" s="30"/>
      <c r="E54" s="30"/>
    </row>
    <row r="55" spans="1:8" x14ac:dyDescent="0.25">
      <c r="A55" s="14" t="s">
        <v>42</v>
      </c>
      <c r="B55" s="14" t="s">
        <v>39</v>
      </c>
      <c r="C55" s="15">
        <v>9.06</v>
      </c>
      <c r="D55" s="14">
        <v>0.32219999999999999</v>
      </c>
      <c r="E55" s="30">
        <f>ROUND(C55*D55,2)</f>
        <v>2.92</v>
      </c>
      <c r="F55" s="16">
        <v>0</v>
      </c>
      <c r="G55" s="30">
        <f>ROUND(E55*F55,2)</f>
        <v>0</v>
      </c>
      <c r="H55" s="30">
        <f>ROUND(E55-G55,2)</f>
        <v>2.92</v>
      </c>
    </row>
    <row r="56" spans="1:8" x14ac:dyDescent="0.25">
      <c r="A56" s="14" t="s">
        <v>91</v>
      </c>
      <c r="B56" s="14" t="s">
        <v>39</v>
      </c>
      <c r="C56" s="15">
        <v>9.06</v>
      </c>
      <c r="D56" s="14">
        <v>0.22220000000000001</v>
      </c>
      <c r="E56" s="30">
        <f>ROUND(C56*D56,2)</f>
        <v>2.0099999999999998</v>
      </c>
      <c r="F56" s="16">
        <v>0</v>
      </c>
      <c r="G56" s="30">
        <f>ROUND(E56*F56,2)</f>
        <v>0</v>
      </c>
      <c r="H56" s="30">
        <f>ROUND(E56-G56,2)</f>
        <v>2.0099999999999998</v>
      </c>
    </row>
    <row r="57" spans="1:8" x14ac:dyDescent="0.25">
      <c r="A57" s="14" t="s">
        <v>44</v>
      </c>
      <c r="B57" s="14" t="s">
        <v>39</v>
      </c>
      <c r="C57" s="15">
        <v>16.61</v>
      </c>
      <c r="D57" s="14">
        <v>0.80700000000000005</v>
      </c>
      <c r="E57" s="30">
        <f>ROUND(C57*D57,2)</f>
        <v>13.4</v>
      </c>
      <c r="F57" s="16">
        <v>0</v>
      </c>
      <c r="G57" s="30">
        <f>ROUND(E57*F57,2)</f>
        <v>0</v>
      </c>
      <c r="H57" s="30">
        <f>ROUND(E57-G57,2)</f>
        <v>13.4</v>
      </c>
    </row>
    <row r="58" spans="1:8" x14ac:dyDescent="0.25">
      <c r="A58" s="13" t="s">
        <v>45</v>
      </c>
      <c r="C58" s="30"/>
      <c r="E58" s="30"/>
    </row>
    <row r="59" spans="1:8" x14ac:dyDescent="0.25">
      <c r="A59" s="14" t="s">
        <v>38</v>
      </c>
      <c r="B59" s="14" t="s">
        <v>19</v>
      </c>
      <c r="C59" s="15">
        <v>4.4800000000000004</v>
      </c>
      <c r="D59" s="14">
        <v>11.373200000000001</v>
      </c>
      <c r="E59" s="30">
        <f>ROUND(C59*D59,2)</f>
        <v>50.95</v>
      </c>
      <c r="F59" s="16">
        <v>0</v>
      </c>
      <c r="G59" s="30">
        <f>ROUND(E59*F59,2)</f>
        <v>0</v>
      </c>
      <c r="H59" s="30">
        <f>ROUND(E59-G59,2)</f>
        <v>50.95</v>
      </c>
    </row>
    <row r="60" spans="1:8" x14ac:dyDescent="0.25">
      <c r="A60" s="14" t="s">
        <v>91</v>
      </c>
      <c r="B60" s="14" t="s">
        <v>19</v>
      </c>
      <c r="C60" s="15">
        <v>4.4800000000000004</v>
      </c>
      <c r="D60" s="14">
        <v>4.4208999999999996</v>
      </c>
      <c r="E60" s="30">
        <f>ROUND(C60*D60,2)</f>
        <v>19.809999999999999</v>
      </c>
      <c r="F60" s="16">
        <v>0</v>
      </c>
      <c r="G60" s="30">
        <f>ROUND(E60*F60,2)</f>
        <v>0</v>
      </c>
      <c r="H60" s="30">
        <f>ROUND(E60-G60,2)</f>
        <v>19.809999999999999</v>
      </c>
    </row>
    <row r="61" spans="1:8" x14ac:dyDescent="0.25">
      <c r="A61" s="13" t="s">
        <v>47</v>
      </c>
      <c r="C61" s="30"/>
      <c r="E61" s="30"/>
    </row>
    <row r="62" spans="1:8" x14ac:dyDescent="0.25">
      <c r="A62" s="14" t="s">
        <v>42</v>
      </c>
      <c r="B62" s="14" t="s">
        <v>48</v>
      </c>
      <c r="C62" s="15">
        <v>10.39</v>
      </c>
      <c r="D62" s="14">
        <v>1</v>
      </c>
      <c r="E62" s="30">
        <f>ROUND(C62*D62,2)</f>
        <v>10.39</v>
      </c>
      <c r="F62" s="16">
        <v>0</v>
      </c>
      <c r="G62" s="30">
        <f>ROUND(E62*F62,2)</f>
        <v>0</v>
      </c>
      <c r="H62" s="30">
        <f t="shared" ref="H62:H67" si="3">ROUND(E62-G62,2)</f>
        <v>10.39</v>
      </c>
    </row>
    <row r="63" spans="1:8" x14ac:dyDescent="0.25">
      <c r="A63" s="14" t="s">
        <v>38</v>
      </c>
      <c r="B63" s="14" t="s">
        <v>48</v>
      </c>
      <c r="C63" s="15">
        <v>7.02</v>
      </c>
      <c r="D63" s="14">
        <v>1</v>
      </c>
      <c r="E63" s="30">
        <f>ROUND(C63*D63,2)</f>
        <v>7.02</v>
      </c>
      <c r="F63" s="16">
        <v>0</v>
      </c>
      <c r="G63" s="30">
        <f>ROUND(E63*F63,2)</f>
        <v>0</v>
      </c>
      <c r="H63" s="30">
        <f t="shared" si="3"/>
        <v>7.02</v>
      </c>
    </row>
    <row r="64" spans="1:8" x14ac:dyDescent="0.25">
      <c r="A64" s="14" t="s">
        <v>91</v>
      </c>
      <c r="B64" s="14" t="s">
        <v>48</v>
      </c>
      <c r="C64" s="15">
        <v>14.22</v>
      </c>
      <c r="D64" s="14">
        <v>1</v>
      </c>
      <c r="E64" s="30">
        <f>ROUND(C64*D64,2)</f>
        <v>14.22</v>
      </c>
      <c r="F64" s="16">
        <v>0</v>
      </c>
      <c r="G64" s="30">
        <f>ROUND(E64*F64,2)</f>
        <v>0</v>
      </c>
      <c r="H64" s="30">
        <f t="shared" si="3"/>
        <v>14.22</v>
      </c>
    </row>
    <row r="65" spans="1:8" x14ac:dyDescent="0.25">
      <c r="A65" s="9" t="s">
        <v>49</v>
      </c>
      <c r="B65" s="9" t="s">
        <v>48</v>
      </c>
      <c r="C65" s="10">
        <v>22.14</v>
      </c>
      <c r="D65" s="9">
        <v>1</v>
      </c>
      <c r="E65" s="28">
        <f>ROUND(C65*D65,2)</f>
        <v>22.14</v>
      </c>
      <c r="F65" s="11">
        <v>0</v>
      </c>
      <c r="G65" s="28">
        <f>ROUND(E65*F65,2)</f>
        <v>0</v>
      </c>
      <c r="H65" s="28">
        <f t="shared" si="3"/>
        <v>22.14</v>
      </c>
    </row>
    <row r="66" spans="1:8" x14ac:dyDescent="0.25">
      <c r="A66" s="7" t="s">
        <v>50</v>
      </c>
      <c r="C66" s="30"/>
      <c r="E66" s="30">
        <f>SUM(E13:E65)</f>
        <v>831.4699999999998</v>
      </c>
      <c r="G66" s="12">
        <f>SUM(G13:G65)</f>
        <v>0</v>
      </c>
      <c r="H66" s="12">
        <f t="shared" si="3"/>
        <v>831.47</v>
      </c>
    </row>
    <row r="67" spans="1:8" x14ac:dyDescent="0.25">
      <c r="A67" s="7" t="s">
        <v>51</v>
      </c>
      <c r="C67" s="30"/>
      <c r="E67" s="30">
        <f>+E9-E66</f>
        <v>234.73000000000025</v>
      </c>
      <c r="G67" s="12">
        <f>+G9-G66</f>
        <v>0</v>
      </c>
      <c r="H67" s="12">
        <f t="shared" si="3"/>
        <v>234.73</v>
      </c>
    </row>
    <row r="68" spans="1:8" x14ac:dyDescent="0.25">
      <c r="A68" t="s">
        <v>12</v>
      </c>
      <c r="C68" s="30"/>
      <c r="E68" s="30"/>
    </row>
    <row r="69" spans="1:8" x14ac:dyDescent="0.25">
      <c r="A69" s="7" t="s">
        <v>52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17.68</v>
      </c>
      <c r="D70" s="14">
        <v>1</v>
      </c>
      <c r="E70" s="30">
        <f>ROUND(C70*D70,2)</f>
        <v>17.68</v>
      </c>
      <c r="F70" s="16">
        <v>0</v>
      </c>
      <c r="G70" s="30">
        <f>ROUND(E70*F70,2)</f>
        <v>0</v>
      </c>
      <c r="H70" s="30">
        <f t="shared" ref="H70:H75" si="4">ROUND(E70-G70,2)</f>
        <v>17.68</v>
      </c>
    </row>
    <row r="71" spans="1:8" x14ac:dyDescent="0.25">
      <c r="A71" s="14" t="s">
        <v>38</v>
      </c>
      <c r="B71" s="14" t="s">
        <v>48</v>
      </c>
      <c r="C71" s="15">
        <v>49.47</v>
      </c>
      <c r="D71" s="14">
        <v>1</v>
      </c>
      <c r="E71" s="30">
        <f>ROUND(C71*D71,2)</f>
        <v>49.47</v>
      </c>
      <c r="F71" s="16">
        <v>0</v>
      </c>
      <c r="G71" s="30">
        <f>ROUND(E71*F71,2)</f>
        <v>0</v>
      </c>
      <c r="H71" s="30">
        <f t="shared" si="4"/>
        <v>49.47</v>
      </c>
    </row>
    <row r="72" spans="1:8" x14ac:dyDescent="0.25">
      <c r="A72" s="9" t="s">
        <v>91</v>
      </c>
      <c r="B72" s="9" t="s">
        <v>48</v>
      </c>
      <c r="C72" s="10">
        <v>67.48</v>
      </c>
      <c r="D72" s="9">
        <v>1</v>
      </c>
      <c r="E72" s="28">
        <f>ROUND(C72*D72,2)</f>
        <v>67.48</v>
      </c>
      <c r="F72" s="11">
        <v>0</v>
      </c>
      <c r="G72" s="28">
        <f>ROUND(E72*F72,2)</f>
        <v>0</v>
      </c>
      <c r="H72" s="28">
        <f t="shared" si="4"/>
        <v>67.48</v>
      </c>
    </row>
    <row r="73" spans="1:8" x14ac:dyDescent="0.25">
      <c r="A73" s="7" t="s">
        <v>53</v>
      </c>
      <c r="C73" s="30"/>
      <c r="E73" s="30">
        <f>SUM(E70:E72)</f>
        <v>134.63</v>
      </c>
      <c r="G73" s="12">
        <f>SUM(G70:G72)</f>
        <v>0</v>
      </c>
      <c r="H73" s="12">
        <f t="shared" si="4"/>
        <v>134.63</v>
      </c>
    </row>
    <row r="74" spans="1:8" x14ac:dyDescent="0.25">
      <c r="A74" s="7" t="s">
        <v>54</v>
      </c>
      <c r="C74" s="30"/>
      <c r="E74" s="30">
        <f>+E66+E73</f>
        <v>966.0999999999998</v>
      </c>
      <c r="G74" s="12">
        <f>+G66+G73</f>
        <v>0</v>
      </c>
      <c r="H74" s="12">
        <f t="shared" si="4"/>
        <v>966.1</v>
      </c>
    </row>
    <row r="75" spans="1:8" x14ac:dyDescent="0.25">
      <c r="A75" s="7" t="s">
        <v>55</v>
      </c>
      <c r="C75" s="30"/>
      <c r="E75" s="30">
        <f>+E9-E74</f>
        <v>100.10000000000025</v>
      </c>
      <c r="G75" s="12">
        <f>+G9-G74</f>
        <v>0</v>
      </c>
      <c r="H75" s="12">
        <f t="shared" si="4"/>
        <v>100.1</v>
      </c>
    </row>
    <row r="76" spans="1:8" x14ac:dyDescent="0.25">
      <c r="A76" t="s">
        <v>120</v>
      </c>
      <c r="C76" s="30"/>
      <c r="E76" s="30"/>
    </row>
    <row r="77" spans="1:8" x14ac:dyDescent="0.25">
      <c r="A77" t="s">
        <v>427</v>
      </c>
      <c r="C77" s="30"/>
      <c r="E77" s="30"/>
    </row>
    <row r="78" spans="1:8" x14ac:dyDescent="0.25">
      <c r="C78" s="30"/>
      <c r="E78" s="30"/>
    </row>
    <row r="79" spans="1:8" x14ac:dyDescent="0.25">
      <c r="A79" s="7" t="s">
        <v>121</v>
      </c>
      <c r="C79" s="30"/>
      <c r="E79" s="30"/>
    </row>
    <row r="80" spans="1:8" x14ac:dyDescent="0.25">
      <c r="A80" s="7" t="s">
        <v>122</v>
      </c>
      <c r="C80" s="30"/>
      <c r="E80" s="30"/>
    </row>
    <row r="99" spans="1:18" x14ac:dyDescent="0.25">
      <c r="A99" s="7" t="s">
        <v>50</v>
      </c>
      <c r="E99" s="34">
        <f>VLOOKUP(A99,$A$1:$H$98,5,FALSE)</f>
        <v>831.4699999999998</v>
      </c>
    </row>
    <row r="100" spans="1:18" x14ac:dyDescent="0.25">
      <c r="A100" s="7" t="s">
        <v>295</v>
      </c>
      <c r="E100" s="34">
        <f>VLOOKUP(A100,$A$1:$H$98,5,FALSE)</f>
        <v>134.63</v>
      </c>
    </row>
    <row r="101" spans="1:18" x14ac:dyDescent="0.25">
      <c r="A101" s="7" t="s">
        <v>296</v>
      </c>
      <c r="E101" s="34">
        <f t="shared" ref="E101:E102" si="5">VLOOKUP(A101,$A$1:$H$98,5,FALSE)</f>
        <v>966.0999999999998</v>
      </c>
    </row>
    <row r="102" spans="1:18" x14ac:dyDescent="0.25">
      <c r="A102" s="7" t="s">
        <v>55</v>
      </c>
      <c r="E102" s="34">
        <f t="shared" si="5"/>
        <v>100.10000000000025</v>
      </c>
    </row>
    <row r="103" spans="1:18" x14ac:dyDescent="0.25">
      <c r="A103" s="39" t="s">
        <v>257</v>
      </c>
    </row>
    <row r="104" spans="1:18" x14ac:dyDescent="0.25">
      <c r="A104" s="39" t="s">
        <v>257</v>
      </c>
      <c r="K104" s="39" t="s">
        <v>258</v>
      </c>
    </row>
    <row r="105" spans="1:18" x14ac:dyDescent="0.25">
      <c r="A105" s="34">
        <f>E102</f>
        <v>100.10000000000025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100.10000000000025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8" x14ac:dyDescent="0.25">
      <c r="A106">
        <f>A107-Calculator!$B$15</f>
        <v>205</v>
      </c>
      <c r="B106" s="12">
        <f t="dataTable" ref="B106:I112" dt2D="1" dtr="1" r1="D8" r2="D7"/>
        <v>-706.59999999999991</v>
      </c>
      <c r="C106" s="12">
        <v>-706.04999999999984</v>
      </c>
      <c r="D106" s="12">
        <v>-705.49999999999989</v>
      </c>
      <c r="E106" s="12">
        <v>-704.94999999999982</v>
      </c>
      <c r="F106" s="12">
        <v>-704.39999999999986</v>
      </c>
      <c r="G106" s="12">
        <v>-703.84999999999991</v>
      </c>
      <c r="H106" s="12">
        <v>-703.29999999999984</v>
      </c>
      <c r="I106" s="12">
        <v>-702.74999999999989</v>
      </c>
      <c r="K106">
        <f>K107-Calculator!$B$27</f>
        <v>45</v>
      </c>
      <c r="L106" s="12">
        <f t="dataTable" ref="L106:R112" dt2D="1" dtr="1" r1="D8" r2="D7" ca="1"/>
        <v>-807.39999999999986</v>
      </c>
      <c r="M106" s="12">
        <v>-806.8499999999998</v>
      </c>
      <c r="N106" s="12">
        <v>-806.29999999999984</v>
      </c>
      <c r="O106" s="12">
        <v>-805.74999999999989</v>
      </c>
      <c r="P106" s="12">
        <v>-805.19999999999982</v>
      </c>
      <c r="Q106" s="12">
        <v>-804.64999999999986</v>
      </c>
      <c r="R106" s="12">
        <v>-804.0999999999998</v>
      </c>
    </row>
    <row r="107" spans="1:18" x14ac:dyDescent="0.25">
      <c r="A107">
        <f>A108-Calculator!$B$15</f>
        <v>210</v>
      </c>
      <c r="B107" s="12">
        <v>-703.44999999999982</v>
      </c>
      <c r="C107" s="12">
        <v>-702.89999999999986</v>
      </c>
      <c r="D107" s="12">
        <v>-702.3499999999998</v>
      </c>
      <c r="E107" s="12">
        <v>-701.79999999999984</v>
      </c>
      <c r="F107" s="12">
        <v>-701.24999999999977</v>
      </c>
      <c r="G107" s="12">
        <v>-700.69999999999982</v>
      </c>
      <c r="H107" s="12">
        <v>-700.14999999999986</v>
      </c>
      <c r="I107" s="12">
        <v>-699.5999999999998</v>
      </c>
      <c r="K107">
        <f>K108-Calculator!$B$27</f>
        <v>50</v>
      </c>
      <c r="L107" s="12">
        <v>-804.24999999999989</v>
      </c>
      <c r="M107" s="12">
        <v>-803.69999999999993</v>
      </c>
      <c r="N107" s="12">
        <v>-803.14999999999986</v>
      </c>
      <c r="O107" s="12">
        <v>-802.59999999999991</v>
      </c>
      <c r="P107" s="12">
        <v>-802.05</v>
      </c>
      <c r="Q107" s="12">
        <v>-801.49999999999989</v>
      </c>
      <c r="R107" s="12">
        <v>-800.94999999999993</v>
      </c>
    </row>
    <row r="108" spans="1:18" x14ac:dyDescent="0.25">
      <c r="A108">
        <f>A109-Calculator!$B$15</f>
        <v>215</v>
      </c>
      <c r="B108" s="12">
        <v>-700.3</v>
      </c>
      <c r="C108" s="12">
        <v>-699.74999999999989</v>
      </c>
      <c r="D108" s="12">
        <v>-699.19999999999993</v>
      </c>
      <c r="E108" s="12">
        <v>-698.64999999999986</v>
      </c>
      <c r="F108" s="12">
        <v>-698.09999999999991</v>
      </c>
      <c r="G108" s="12">
        <v>-697.55</v>
      </c>
      <c r="H108" s="12">
        <v>-696.99999999999989</v>
      </c>
      <c r="I108" s="12">
        <v>-696.44999999999993</v>
      </c>
      <c r="K108">
        <f>K109-Calculator!$B$27</f>
        <v>55</v>
      </c>
      <c r="L108" s="12">
        <v>-801.09999999999991</v>
      </c>
      <c r="M108" s="12">
        <v>-800.54999999999984</v>
      </c>
      <c r="N108" s="12">
        <v>-799.99999999999989</v>
      </c>
      <c r="O108" s="12">
        <v>-799.44999999999982</v>
      </c>
      <c r="P108" s="12">
        <v>-798.89999999999986</v>
      </c>
      <c r="Q108" s="12">
        <v>-798.34999999999991</v>
      </c>
      <c r="R108" s="12">
        <v>-797.79999999999984</v>
      </c>
    </row>
    <row r="109" spans="1:18" x14ac:dyDescent="0.25">
      <c r="A109">
        <f>Calculator!B10</f>
        <v>220</v>
      </c>
      <c r="B109" s="12">
        <v>-697.14999999999986</v>
      </c>
      <c r="C109" s="12">
        <v>-696.5999999999998</v>
      </c>
      <c r="D109" s="12">
        <v>-696.04999999999984</v>
      </c>
      <c r="E109" s="12">
        <v>-695.49999999999977</v>
      </c>
      <c r="F109" s="12">
        <v>-694.94999999999982</v>
      </c>
      <c r="G109" s="12">
        <v>-694.39999999999986</v>
      </c>
      <c r="H109" s="12">
        <v>-693.8499999999998</v>
      </c>
      <c r="I109" s="12">
        <v>-693.29999999999984</v>
      </c>
      <c r="K109">
        <f>Calculator!B22</f>
        <v>60</v>
      </c>
      <c r="L109" s="12">
        <v>-797.94999999999993</v>
      </c>
      <c r="M109" s="12">
        <v>-797.4</v>
      </c>
      <c r="N109" s="12">
        <v>-796.84999999999991</v>
      </c>
      <c r="O109" s="12">
        <v>-796.3</v>
      </c>
      <c r="P109" s="12">
        <v>-795.74999999999989</v>
      </c>
      <c r="Q109" s="12">
        <v>-795.19999999999993</v>
      </c>
      <c r="R109" s="12">
        <v>-794.65</v>
      </c>
    </row>
    <row r="110" spans="1:18" x14ac:dyDescent="0.25">
      <c r="A110">
        <f>A109+Calculator!$B$15</f>
        <v>225</v>
      </c>
      <c r="B110" s="12">
        <v>-693.99999999999977</v>
      </c>
      <c r="C110" s="12">
        <v>-693.44999999999982</v>
      </c>
      <c r="D110" s="12">
        <v>-692.89999999999986</v>
      </c>
      <c r="E110" s="12">
        <v>-692.3499999999998</v>
      </c>
      <c r="F110" s="12">
        <v>-691.79999999999973</v>
      </c>
      <c r="G110" s="12">
        <v>-691.24999999999977</v>
      </c>
      <c r="H110" s="12">
        <v>-690.69999999999982</v>
      </c>
      <c r="I110" s="12">
        <v>-690.14999999999986</v>
      </c>
      <c r="K110">
        <f>K109+Calculator!$B$27</f>
        <v>65</v>
      </c>
      <c r="L110" s="12">
        <v>-794.79999999999984</v>
      </c>
      <c r="M110" s="12">
        <v>-794.24999999999989</v>
      </c>
      <c r="N110" s="12">
        <v>-793.69999999999993</v>
      </c>
      <c r="O110" s="12">
        <v>-793.14999999999986</v>
      </c>
      <c r="P110" s="12">
        <v>-792.59999999999991</v>
      </c>
      <c r="Q110" s="12">
        <v>-792.04999999999984</v>
      </c>
      <c r="R110" s="12">
        <v>-791.49999999999989</v>
      </c>
    </row>
    <row r="111" spans="1:18" x14ac:dyDescent="0.25">
      <c r="A111">
        <f>A110+Calculator!$B$15</f>
        <v>230</v>
      </c>
      <c r="B111" s="12">
        <v>-690.84999999999991</v>
      </c>
      <c r="C111" s="12">
        <v>-690.29999999999984</v>
      </c>
      <c r="D111" s="12">
        <v>-689.74999999999989</v>
      </c>
      <c r="E111" s="12">
        <v>-689.19999999999982</v>
      </c>
      <c r="F111" s="12">
        <v>-688.64999999999986</v>
      </c>
      <c r="G111" s="12">
        <v>-688.09999999999991</v>
      </c>
      <c r="H111" s="12">
        <v>-687.54999999999984</v>
      </c>
      <c r="I111" s="12">
        <v>-686.99999999999989</v>
      </c>
      <c r="K111">
        <f>K110+Calculator!$B$27</f>
        <v>70</v>
      </c>
      <c r="L111" s="12">
        <v>-791.64999999999986</v>
      </c>
      <c r="M111" s="12">
        <v>-791.0999999999998</v>
      </c>
      <c r="N111" s="12">
        <v>-790.54999999999984</v>
      </c>
      <c r="O111" s="12">
        <v>-789.99999999999989</v>
      </c>
      <c r="P111" s="12">
        <v>-789.44999999999982</v>
      </c>
      <c r="Q111" s="12">
        <v>-788.89999999999986</v>
      </c>
      <c r="R111" s="12">
        <v>-788.3499999999998</v>
      </c>
    </row>
    <row r="112" spans="1:18" x14ac:dyDescent="0.25">
      <c r="A112">
        <f>A111+Calculator!$B$15</f>
        <v>235</v>
      </c>
      <c r="B112" s="12">
        <v>-687.69999999999982</v>
      </c>
      <c r="C112" s="12">
        <v>-687.14999999999986</v>
      </c>
      <c r="D112" s="12">
        <v>-686.5999999999998</v>
      </c>
      <c r="E112" s="12">
        <v>-686.04999999999984</v>
      </c>
      <c r="F112" s="12">
        <v>-685.49999999999977</v>
      </c>
      <c r="G112" s="12">
        <v>-684.94999999999982</v>
      </c>
      <c r="H112" s="12">
        <v>-684.39999999999986</v>
      </c>
      <c r="I112" s="12">
        <v>-683.8499999999998</v>
      </c>
      <c r="K112">
        <f>K111+Calculator!$B$27</f>
        <v>75</v>
      </c>
      <c r="L112" s="12">
        <v>-788.49999999999989</v>
      </c>
      <c r="M112" s="12">
        <v>-787.94999999999993</v>
      </c>
      <c r="N112" s="12">
        <v>-787.39999999999986</v>
      </c>
      <c r="O112" s="12">
        <v>-786.84999999999991</v>
      </c>
      <c r="P112" s="12">
        <v>-786.3</v>
      </c>
      <c r="Q112" s="12">
        <v>-785.74999999999989</v>
      </c>
      <c r="R112" s="12">
        <v>-785.19999999999993</v>
      </c>
    </row>
    <row r="114" spans="1:14" x14ac:dyDescent="0.25">
      <c r="A114" s="39" t="s">
        <v>257</v>
      </c>
      <c r="K114" s="39" t="s">
        <v>258</v>
      </c>
    </row>
    <row r="115" spans="1:14" x14ac:dyDescent="0.25">
      <c r="A115" t="s">
        <v>315</v>
      </c>
      <c r="B115" t="s">
        <v>316</v>
      </c>
      <c r="C115" t="s">
        <v>317</v>
      </c>
      <c r="K115" t="s">
        <v>315</v>
      </c>
      <c r="L115" t="s">
        <v>316</v>
      </c>
      <c r="M115" t="s">
        <v>317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-706.59999999999991</v>
      </c>
      <c r="K116">
        <f>$K$106</f>
        <v>45</v>
      </c>
      <c r="L116">
        <f>$L$105</f>
        <v>-15</v>
      </c>
      <c r="M116">
        <f>K116+L116</f>
        <v>30</v>
      </c>
      <c r="N116" s="12">
        <f>L106</f>
        <v>-807.39999999999986</v>
      </c>
    </row>
    <row r="117" spans="1:14" x14ac:dyDescent="0.25">
      <c r="A117">
        <f t="shared" ref="A117" si="6">$A$107</f>
        <v>210</v>
      </c>
      <c r="B117">
        <f>$C$105</f>
        <v>-10</v>
      </c>
      <c r="C117">
        <f t="shared" ref="C117:C122" si="7">A117+B117</f>
        <v>200</v>
      </c>
      <c r="D117" s="12">
        <f>C107</f>
        <v>-702.89999999999986</v>
      </c>
      <c r="K117">
        <f t="shared" ref="K117" si="8">$K$107</f>
        <v>50</v>
      </c>
      <c r="L117">
        <f t="shared" ref="L117" si="9">$M$105</f>
        <v>-10</v>
      </c>
      <c r="M117">
        <f t="shared" ref="M117:M122" si="10">K117+L117</f>
        <v>40</v>
      </c>
      <c r="N117" s="12">
        <f>M107</f>
        <v>-803.69999999999993</v>
      </c>
    </row>
    <row r="118" spans="1:14" x14ac:dyDescent="0.25">
      <c r="A118">
        <f t="shared" ref="A118" si="11">$A$108</f>
        <v>215</v>
      </c>
      <c r="B118">
        <f>$D$105</f>
        <v>-5</v>
      </c>
      <c r="C118">
        <f t="shared" si="7"/>
        <v>210</v>
      </c>
      <c r="D118" s="12">
        <f>D108</f>
        <v>-699.19999999999993</v>
      </c>
      <c r="K118">
        <f t="shared" ref="K118" si="12">$K$108</f>
        <v>55</v>
      </c>
      <c r="L118">
        <f t="shared" ref="L118" si="13">$N$105</f>
        <v>-5</v>
      </c>
      <c r="M118">
        <f t="shared" si="10"/>
        <v>50</v>
      </c>
      <c r="N118" s="12">
        <f>N108</f>
        <v>-799.99999999999989</v>
      </c>
    </row>
    <row r="119" spans="1:14" x14ac:dyDescent="0.25">
      <c r="A119">
        <f t="shared" ref="A119" si="14">$A$109</f>
        <v>220</v>
      </c>
      <c r="B119">
        <f>$E$105</f>
        <v>0</v>
      </c>
      <c r="C119">
        <f t="shared" si="7"/>
        <v>220</v>
      </c>
      <c r="D119" s="12">
        <f>E109</f>
        <v>-695.49999999999977</v>
      </c>
      <c r="K119">
        <f t="shared" ref="K119" si="15">$K$109</f>
        <v>60</v>
      </c>
      <c r="L119">
        <f t="shared" ref="L119" si="16">$O$105</f>
        <v>0</v>
      </c>
      <c r="M119">
        <f t="shared" si="10"/>
        <v>60</v>
      </c>
      <c r="N119" s="12">
        <f>O109</f>
        <v>-796.3</v>
      </c>
    </row>
    <row r="120" spans="1:14" x14ac:dyDescent="0.25">
      <c r="A120">
        <f t="shared" ref="A120" si="17">$A$110</f>
        <v>225</v>
      </c>
      <c r="B120">
        <f>$F$105</f>
        <v>5</v>
      </c>
      <c r="C120">
        <f t="shared" si="7"/>
        <v>230</v>
      </c>
      <c r="D120" s="12">
        <f>F110</f>
        <v>-691.79999999999973</v>
      </c>
      <c r="K120">
        <f t="shared" ref="K120" si="18">$K$110</f>
        <v>65</v>
      </c>
      <c r="L120">
        <f t="shared" ref="L120" si="19">$P$105</f>
        <v>5</v>
      </c>
      <c r="M120">
        <f t="shared" si="10"/>
        <v>70</v>
      </c>
      <c r="N120" s="12">
        <f>P110</f>
        <v>-792.59999999999991</v>
      </c>
    </row>
    <row r="121" spans="1:14" x14ac:dyDescent="0.25">
      <c r="A121">
        <f t="shared" ref="A121" si="20">$A$111</f>
        <v>230</v>
      </c>
      <c r="B121">
        <f>$G$105</f>
        <v>10</v>
      </c>
      <c r="C121">
        <f t="shared" si="7"/>
        <v>240</v>
      </c>
      <c r="D121" s="12">
        <f>G111</f>
        <v>-688.09999999999991</v>
      </c>
      <c r="K121">
        <f t="shared" ref="K121" si="21">$K$111</f>
        <v>70</v>
      </c>
      <c r="L121">
        <f t="shared" ref="L121" si="22">$Q$105</f>
        <v>10</v>
      </c>
      <c r="M121">
        <f t="shared" si="10"/>
        <v>80</v>
      </c>
      <c r="N121" s="12">
        <f>Q111</f>
        <v>-788.89999999999986</v>
      </c>
    </row>
    <row r="122" spans="1:14" x14ac:dyDescent="0.25">
      <c r="A122">
        <f t="shared" ref="A122" si="23">$A$112</f>
        <v>235</v>
      </c>
      <c r="B122">
        <f>$H$105</f>
        <v>15</v>
      </c>
      <c r="C122">
        <f t="shared" si="7"/>
        <v>250</v>
      </c>
      <c r="D122" s="12">
        <f>H112</f>
        <v>-684.39999999999986</v>
      </c>
      <c r="K122">
        <f t="shared" ref="K122" si="24">$K$112</f>
        <v>75</v>
      </c>
      <c r="L122">
        <f t="shared" ref="L122" si="25">$R$105</f>
        <v>15</v>
      </c>
      <c r="M122">
        <f t="shared" si="10"/>
        <v>90</v>
      </c>
      <c r="N122" s="12">
        <f>R112</f>
        <v>-785.19999999999993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6725B-D225-4A8E-85A3-A014F2ACD4ED}">
  <dimension ref="A1:H112"/>
  <sheetViews>
    <sheetView workbookViewId="0">
      <selection activeCell="D38" sqref="D38"/>
    </sheetView>
  </sheetViews>
  <sheetFormatPr defaultRowHeight="15" x14ac:dyDescent="0.25"/>
  <cols>
    <col min="1" max="1" width="25.7109375" customWidth="1"/>
    <col min="4" max="4" width="10.7109375" customWidth="1"/>
    <col min="5" max="5" width="12.28515625" customWidth="1"/>
    <col min="8" max="8" width="11.28515625" customWidth="1"/>
  </cols>
  <sheetData>
    <row r="1" spans="1:8" x14ac:dyDescent="0.25">
      <c r="A1" s="59" t="s">
        <v>155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425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426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56</v>
      </c>
      <c r="B7" s="9" t="s">
        <v>124</v>
      </c>
      <c r="C7" s="49">
        <f>IF(Calculator!B7="Corn",Calculator!B13,IF(Calculator!B19="Corn",Calculator!B25,5.17))</f>
        <v>6</v>
      </c>
      <c r="D7" s="50">
        <f>IF(Calculator!B7="Corn",Calculator!B10,IF(Calculator!B19="Corn",Calculator!B22,220))</f>
        <v>220</v>
      </c>
      <c r="E7" s="28">
        <f>ROUND(C7*D7,2)</f>
        <v>1320</v>
      </c>
      <c r="F7" s="11">
        <v>0</v>
      </c>
      <c r="G7" s="28">
        <f>ROUND(E7*F7,2)</f>
        <v>0</v>
      </c>
      <c r="H7" s="28">
        <f>ROUND(E7-G7,2)</f>
        <v>1320</v>
      </c>
    </row>
    <row r="8" spans="1:8" x14ac:dyDescent="0.25">
      <c r="A8" s="7" t="s">
        <v>11</v>
      </c>
      <c r="C8" s="30"/>
      <c r="E8" s="30">
        <f>SUM(E7:E7)</f>
        <v>1320</v>
      </c>
      <c r="G8" s="12">
        <f>SUM(G7:G7)</f>
        <v>0</v>
      </c>
      <c r="H8" s="12">
        <f>ROUND(E8-G8,2)</f>
        <v>1320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1</v>
      </c>
      <c r="E12" s="30">
        <f>ROUND(C12*D12,2)</f>
        <v>7.6</v>
      </c>
      <c r="F12" s="16">
        <v>0</v>
      </c>
      <c r="G12" s="30">
        <f>ROUND(E12*F12,2)</f>
        <v>0</v>
      </c>
      <c r="H12" s="30">
        <f>ROUND(E12-G12,2)</f>
        <v>7.6</v>
      </c>
    </row>
    <row r="13" spans="1:8" x14ac:dyDescent="0.25">
      <c r="A13" s="14" t="s">
        <v>57</v>
      </c>
      <c r="B13" s="14" t="s">
        <v>16</v>
      </c>
      <c r="C13" s="15">
        <v>6.4</v>
      </c>
      <c r="D13" s="14">
        <v>0.2</v>
      </c>
      <c r="E13" s="30">
        <f>ROUND(C13*D13,2)</f>
        <v>1.28</v>
      </c>
      <c r="F13" s="16">
        <v>0</v>
      </c>
      <c r="G13" s="30">
        <f>ROUND(E13*F13,2)</f>
        <v>0</v>
      </c>
      <c r="H13" s="30">
        <f>ROUND(E13-G13,2)</f>
        <v>1.28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125</v>
      </c>
      <c r="B15" s="14" t="s">
        <v>21</v>
      </c>
      <c r="C15" s="15">
        <v>50</v>
      </c>
      <c r="D15" s="14">
        <v>1.9570000000000001</v>
      </c>
      <c r="E15" s="30">
        <f t="shared" ref="E15:E21" si="0">ROUND(C15*D15,2)</f>
        <v>97.85</v>
      </c>
      <c r="F15" s="16">
        <v>0</v>
      </c>
      <c r="G15" s="30">
        <f t="shared" ref="G15:G21" si="1">ROUND(E15*F15,2)</f>
        <v>0</v>
      </c>
      <c r="H15" s="30">
        <f t="shared" ref="H15:H21" si="2">ROUND(E15-G15,2)</f>
        <v>97.85</v>
      </c>
    </row>
    <row r="16" spans="1:8" x14ac:dyDescent="0.25">
      <c r="A16" s="14" t="s">
        <v>22</v>
      </c>
      <c r="B16" s="14" t="s">
        <v>21</v>
      </c>
      <c r="C16" s="15">
        <v>46.6</v>
      </c>
      <c r="D16" s="14">
        <v>1.5</v>
      </c>
      <c r="E16" s="30">
        <f t="shared" si="0"/>
        <v>69.900000000000006</v>
      </c>
      <c r="F16" s="16">
        <v>0</v>
      </c>
      <c r="G16" s="30">
        <f t="shared" si="1"/>
        <v>0</v>
      </c>
      <c r="H16" s="30">
        <f t="shared" si="2"/>
        <v>69.900000000000006</v>
      </c>
    </row>
    <row r="17" spans="1:8" x14ac:dyDescent="0.25">
      <c r="A17" s="14" t="s">
        <v>148</v>
      </c>
      <c r="B17" s="14" t="s">
        <v>19</v>
      </c>
      <c r="C17" s="15">
        <v>5.36</v>
      </c>
      <c r="D17" s="14">
        <v>4</v>
      </c>
      <c r="E17" s="30">
        <f t="shared" si="0"/>
        <v>21.44</v>
      </c>
      <c r="F17" s="16">
        <v>0</v>
      </c>
      <c r="G17" s="30">
        <f t="shared" si="1"/>
        <v>0</v>
      </c>
      <c r="H17" s="30">
        <f t="shared" si="2"/>
        <v>21.44</v>
      </c>
    </row>
    <row r="18" spans="1:8" x14ac:dyDescent="0.25">
      <c r="A18" s="14" t="s">
        <v>149</v>
      </c>
      <c r="B18" s="14" t="s">
        <v>26</v>
      </c>
      <c r="C18" s="15">
        <v>3.68</v>
      </c>
      <c r="D18" s="14">
        <v>2</v>
      </c>
      <c r="E18" s="30">
        <f t="shared" si="0"/>
        <v>7.36</v>
      </c>
      <c r="F18" s="16">
        <v>0</v>
      </c>
      <c r="G18" s="30">
        <f t="shared" si="1"/>
        <v>0</v>
      </c>
      <c r="H18" s="30">
        <f t="shared" si="2"/>
        <v>7.36</v>
      </c>
    </row>
    <row r="19" spans="1:8" x14ac:dyDescent="0.25">
      <c r="A19" s="14" t="s">
        <v>126</v>
      </c>
      <c r="B19" s="14" t="s">
        <v>19</v>
      </c>
      <c r="C19" s="15">
        <v>4.41</v>
      </c>
      <c r="D19" s="14">
        <v>32.171199999999999</v>
      </c>
      <c r="E19" s="30">
        <f t="shared" si="0"/>
        <v>141.87</v>
      </c>
      <c r="F19" s="16">
        <v>0</v>
      </c>
      <c r="G19" s="30">
        <f t="shared" si="1"/>
        <v>0</v>
      </c>
      <c r="H19" s="30">
        <f t="shared" si="2"/>
        <v>141.87</v>
      </c>
    </row>
    <row r="20" spans="1:8" x14ac:dyDescent="0.25">
      <c r="A20" s="14" t="s">
        <v>103</v>
      </c>
      <c r="B20" s="14" t="s">
        <v>19</v>
      </c>
      <c r="C20" s="15">
        <v>4.3</v>
      </c>
      <c r="D20" s="14">
        <v>30</v>
      </c>
      <c r="E20" s="30">
        <f t="shared" si="0"/>
        <v>129</v>
      </c>
      <c r="F20" s="16">
        <v>0</v>
      </c>
      <c r="G20" s="30">
        <f t="shared" si="1"/>
        <v>0</v>
      </c>
      <c r="H20" s="30">
        <f t="shared" si="2"/>
        <v>129</v>
      </c>
    </row>
    <row r="21" spans="1:8" x14ac:dyDescent="0.25">
      <c r="A21" s="14" t="s">
        <v>168</v>
      </c>
      <c r="B21" s="14" t="s">
        <v>21</v>
      </c>
      <c r="C21" s="15">
        <v>41.58</v>
      </c>
      <c r="D21" s="14">
        <v>1</v>
      </c>
      <c r="E21" s="30">
        <f t="shared" si="0"/>
        <v>41.58</v>
      </c>
      <c r="F21" s="16">
        <v>0</v>
      </c>
      <c r="G21" s="30">
        <f t="shared" si="1"/>
        <v>0</v>
      </c>
      <c r="H21" s="30">
        <f t="shared" si="2"/>
        <v>41.58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0.34</v>
      </c>
      <c r="D23" s="14">
        <v>32</v>
      </c>
      <c r="E23" s="30">
        <f>ROUND(C23*D23,2)</f>
        <v>10.88</v>
      </c>
      <c r="F23" s="16">
        <v>0</v>
      </c>
      <c r="G23" s="30">
        <f>ROUND(E23*F23,2)</f>
        <v>0</v>
      </c>
      <c r="H23" s="30">
        <f>ROUND(E23-G23,2)</f>
        <v>10.88</v>
      </c>
    </row>
    <row r="24" spans="1:8" x14ac:dyDescent="0.25">
      <c r="A24" s="14" t="s">
        <v>59</v>
      </c>
      <c r="B24" s="14" t="s">
        <v>26</v>
      </c>
      <c r="C24" s="15">
        <v>14.3</v>
      </c>
      <c r="D24" s="14">
        <v>0.5</v>
      </c>
      <c r="E24" s="30">
        <f>ROUND(C24*D24,2)</f>
        <v>7.15</v>
      </c>
      <c r="F24" s="16">
        <v>0</v>
      </c>
      <c r="G24" s="30">
        <f>ROUND(E24*F24,2)</f>
        <v>0</v>
      </c>
      <c r="H24" s="30">
        <f>ROUND(E24-G24,2)</f>
        <v>7.15</v>
      </c>
    </row>
    <row r="25" spans="1:8" x14ac:dyDescent="0.25">
      <c r="A25" s="14" t="s">
        <v>104</v>
      </c>
      <c r="B25" s="14" t="s">
        <v>26</v>
      </c>
      <c r="C25" s="15">
        <v>13.86</v>
      </c>
      <c r="D25" s="14">
        <v>1</v>
      </c>
      <c r="E25" s="30">
        <f>ROUND(C25*D25,2)</f>
        <v>13.86</v>
      </c>
      <c r="F25" s="16">
        <v>0</v>
      </c>
      <c r="G25" s="30">
        <f>ROUND(E25*F25,2)</f>
        <v>0</v>
      </c>
      <c r="H25" s="30">
        <f>ROUND(E25-G25,2)</f>
        <v>13.86</v>
      </c>
    </row>
    <row r="26" spans="1:8" x14ac:dyDescent="0.25">
      <c r="A26" s="14" t="s">
        <v>127</v>
      </c>
      <c r="B26" s="14" t="s">
        <v>26</v>
      </c>
      <c r="C26" s="15">
        <v>3</v>
      </c>
      <c r="D26" s="14">
        <v>4</v>
      </c>
      <c r="E26" s="30">
        <f>ROUND(C26*D26,2)</f>
        <v>12</v>
      </c>
      <c r="F26" s="16">
        <v>0</v>
      </c>
      <c r="G26" s="30">
        <f>ROUND(E26*F26,2)</f>
        <v>0</v>
      </c>
      <c r="H26" s="30">
        <f>ROUND(E26-G26,2)</f>
        <v>12</v>
      </c>
    </row>
    <row r="27" spans="1:8" x14ac:dyDescent="0.25">
      <c r="A27" s="14" t="s">
        <v>128</v>
      </c>
      <c r="B27" s="14" t="s">
        <v>26</v>
      </c>
      <c r="C27" s="15">
        <v>10.5</v>
      </c>
      <c r="D27" s="14">
        <v>3.6</v>
      </c>
      <c r="E27" s="30">
        <f>ROUND(C27*D27,2)</f>
        <v>37.799999999999997</v>
      </c>
      <c r="F27" s="16">
        <v>0</v>
      </c>
      <c r="G27" s="30">
        <f>ROUND(E27*F27,2)</f>
        <v>0</v>
      </c>
      <c r="H27" s="30">
        <f>ROUND(E27-G27,2)</f>
        <v>37.799999999999997</v>
      </c>
    </row>
    <row r="28" spans="1:8" x14ac:dyDescent="0.25">
      <c r="A28" s="13" t="s">
        <v>27</v>
      </c>
      <c r="C28" s="30"/>
      <c r="E28" s="30"/>
    </row>
    <row r="29" spans="1:8" x14ac:dyDescent="0.25">
      <c r="A29" s="14" t="s">
        <v>110</v>
      </c>
      <c r="B29" s="14" t="s">
        <v>18</v>
      </c>
      <c r="C29" s="15">
        <v>1.1299999999999999</v>
      </c>
      <c r="D29" s="14">
        <v>1.28</v>
      </c>
      <c r="E29" s="30">
        <f>ROUND(C29*D29,2)</f>
        <v>1.45</v>
      </c>
      <c r="F29" s="16">
        <v>0</v>
      </c>
      <c r="G29" s="30">
        <f>ROUND(E29*F29,2)</f>
        <v>0</v>
      </c>
      <c r="H29" s="30">
        <f>ROUND(E29-G29,2)</f>
        <v>1.45</v>
      </c>
    </row>
    <row r="30" spans="1:8" x14ac:dyDescent="0.25">
      <c r="A30" s="13" t="s">
        <v>30</v>
      </c>
      <c r="C30" s="30"/>
      <c r="E30" s="30"/>
    </row>
    <row r="31" spans="1:8" x14ac:dyDescent="0.25">
      <c r="A31" s="14" t="s">
        <v>31</v>
      </c>
      <c r="B31" s="14" t="s">
        <v>32</v>
      </c>
      <c r="C31" s="15">
        <v>0.24</v>
      </c>
      <c r="D31" s="14">
        <v>33</v>
      </c>
      <c r="E31" s="30">
        <f>ROUND(C31*D31,2)</f>
        <v>7.92</v>
      </c>
      <c r="F31" s="16">
        <v>0</v>
      </c>
      <c r="G31" s="30">
        <f>ROUND(E31*F31,2)</f>
        <v>0</v>
      </c>
      <c r="H31" s="30">
        <f>ROUND(E31-G31,2)</f>
        <v>7.92</v>
      </c>
    </row>
    <row r="32" spans="1:8" x14ac:dyDescent="0.25">
      <c r="A32" s="13" t="s">
        <v>33</v>
      </c>
      <c r="C32" s="30"/>
      <c r="E32" s="30"/>
    </row>
    <row r="33" spans="1:8" x14ac:dyDescent="0.25">
      <c r="A33" s="14" t="s">
        <v>150</v>
      </c>
      <c r="B33" s="14" t="s">
        <v>60</v>
      </c>
      <c r="C33" s="15">
        <v>3.75</v>
      </c>
      <c r="D33" s="14">
        <v>34</v>
      </c>
      <c r="E33" s="30">
        <f>ROUND(C33*D33,2)</f>
        <v>127.5</v>
      </c>
      <c r="F33" s="16">
        <v>0</v>
      </c>
      <c r="G33" s="30">
        <f>ROUND(E33*F33,2)</f>
        <v>0</v>
      </c>
      <c r="H33" s="30">
        <f>ROUND(E33-G33,2)</f>
        <v>127.5</v>
      </c>
    </row>
    <row r="34" spans="1:8" x14ac:dyDescent="0.25">
      <c r="A34" s="13" t="s">
        <v>61</v>
      </c>
      <c r="C34" s="30"/>
      <c r="E34" s="30"/>
    </row>
    <row r="35" spans="1:8" x14ac:dyDescent="0.25">
      <c r="A35" s="14" t="s">
        <v>62</v>
      </c>
      <c r="B35" s="14" t="s">
        <v>48</v>
      </c>
      <c r="C35" s="15">
        <v>7.5</v>
      </c>
      <c r="D35" s="14">
        <v>1</v>
      </c>
      <c r="E35" s="30">
        <f>ROUND(C35*D35,2)</f>
        <v>7.5</v>
      </c>
      <c r="F35" s="16">
        <v>0</v>
      </c>
      <c r="G35" s="30">
        <f>ROUND(E35*F35,2)</f>
        <v>0</v>
      </c>
      <c r="H35" s="30">
        <f>ROUND(E35-G35,2)</f>
        <v>7.5</v>
      </c>
    </row>
    <row r="36" spans="1:8" x14ac:dyDescent="0.25">
      <c r="A36" s="14" t="s">
        <v>184</v>
      </c>
      <c r="B36" s="14" t="s">
        <v>21</v>
      </c>
      <c r="C36" s="15">
        <v>8</v>
      </c>
      <c r="D36" s="14">
        <v>1</v>
      </c>
      <c r="E36" s="30">
        <f>ROUND(C36*D36,2)</f>
        <v>8</v>
      </c>
      <c r="F36" s="16">
        <v>0</v>
      </c>
      <c r="G36" s="30">
        <f>ROUND(E36*F36,2)</f>
        <v>0</v>
      </c>
      <c r="H36" s="30">
        <f>ROUND(E36-G36,2)</f>
        <v>8</v>
      </c>
    </row>
    <row r="37" spans="1:8" x14ac:dyDescent="0.25">
      <c r="A37" s="13" t="s">
        <v>131</v>
      </c>
      <c r="C37" s="30"/>
      <c r="E37" s="30"/>
    </row>
    <row r="38" spans="1:8" x14ac:dyDescent="0.25">
      <c r="A38" s="14" t="s">
        <v>132</v>
      </c>
      <c r="B38" s="14" t="s">
        <v>124</v>
      </c>
      <c r="C38" s="15">
        <v>0.23</v>
      </c>
      <c r="D38" s="14">
        <f>D7</f>
        <v>220</v>
      </c>
      <c r="E38" s="30">
        <f>ROUND(C38*D38,2)</f>
        <v>50.6</v>
      </c>
      <c r="F38" s="16">
        <v>0</v>
      </c>
      <c r="G38" s="30">
        <f>ROUND(E38*F38,2)</f>
        <v>0</v>
      </c>
      <c r="H38" s="30">
        <f>ROUND(E38-G38,2)</f>
        <v>50.6</v>
      </c>
    </row>
    <row r="39" spans="1:8" x14ac:dyDescent="0.25">
      <c r="A39" s="13" t="s">
        <v>34</v>
      </c>
      <c r="C39" s="30"/>
      <c r="E39" s="30"/>
    </row>
    <row r="40" spans="1:8" x14ac:dyDescent="0.25">
      <c r="A40" s="14" t="s">
        <v>35</v>
      </c>
      <c r="B40" s="14" t="s">
        <v>36</v>
      </c>
      <c r="C40" s="15">
        <v>58</v>
      </c>
      <c r="D40" s="14">
        <v>0.66600000000000004</v>
      </c>
      <c r="E40" s="30">
        <f>ROUND(C40*D40,2)</f>
        <v>38.630000000000003</v>
      </c>
      <c r="F40" s="16">
        <v>0</v>
      </c>
      <c r="G40" s="30">
        <f>ROUND(E40*F40,2)</f>
        <v>0</v>
      </c>
      <c r="H40" s="30">
        <f>ROUND(E40-G40,2)</f>
        <v>38.630000000000003</v>
      </c>
    </row>
    <row r="41" spans="1:8" x14ac:dyDescent="0.25">
      <c r="A41" s="13" t="s">
        <v>116</v>
      </c>
      <c r="C41" s="30"/>
      <c r="E41" s="30"/>
    </row>
    <row r="42" spans="1:8" x14ac:dyDescent="0.25">
      <c r="A42" s="14" t="s">
        <v>133</v>
      </c>
      <c r="B42" s="14" t="s">
        <v>48</v>
      </c>
      <c r="C42" s="15">
        <v>6</v>
      </c>
      <c r="D42" s="14">
        <v>1</v>
      </c>
      <c r="E42" s="30">
        <f>ROUND(C42*D42,2)</f>
        <v>6</v>
      </c>
      <c r="F42" s="16">
        <v>0</v>
      </c>
      <c r="G42" s="30">
        <f>ROUND(E42*F42,2)</f>
        <v>0</v>
      </c>
      <c r="H42" s="30">
        <f>ROUND(E42-G42,2)</f>
        <v>6</v>
      </c>
    </row>
    <row r="43" spans="1:8" x14ac:dyDescent="0.25">
      <c r="A43" s="13" t="s">
        <v>118</v>
      </c>
      <c r="C43" s="30"/>
      <c r="E43" s="30"/>
    </row>
    <row r="44" spans="1:8" x14ac:dyDescent="0.25">
      <c r="A44" s="14" t="s">
        <v>119</v>
      </c>
      <c r="B44" s="14" t="s">
        <v>48</v>
      </c>
      <c r="C44" s="15">
        <v>10</v>
      </c>
      <c r="D44" s="14">
        <v>0.33300000000000002</v>
      </c>
      <c r="E44" s="30">
        <f>ROUND(C44*D44,2)</f>
        <v>3.33</v>
      </c>
      <c r="F44" s="16">
        <v>0</v>
      </c>
      <c r="G44" s="30">
        <f>ROUND(E44*F44,2)</f>
        <v>0</v>
      </c>
      <c r="H44" s="30">
        <f>ROUND(E44-G44,2)</f>
        <v>3.33</v>
      </c>
    </row>
    <row r="45" spans="1:8" x14ac:dyDescent="0.25">
      <c r="A45" s="13" t="s">
        <v>37</v>
      </c>
      <c r="C45" s="30"/>
      <c r="E45" s="30"/>
    </row>
    <row r="46" spans="1:8" x14ac:dyDescent="0.25">
      <c r="A46" s="14" t="s">
        <v>38</v>
      </c>
      <c r="B46" s="14" t="s">
        <v>39</v>
      </c>
      <c r="C46" s="15">
        <v>16.54</v>
      </c>
      <c r="D46" s="14">
        <v>0.44850000000000001</v>
      </c>
      <c r="E46" s="30">
        <f>ROUND(C46*D46,2)</f>
        <v>7.42</v>
      </c>
      <c r="F46" s="16">
        <v>0</v>
      </c>
      <c r="G46" s="30">
        <f>ROUND(E46*F46,2)</f>
        <v>0</v>
      </c>
      <c r="H46" s="30">
        <f>ROUND(E46-G46,2)</f>
        <v>7.42</v>
      </c>
    </row>
    <row r="47" spans="1:8" x14ac:dyDescent="0.25">
      <c r="A47" s="14" t="s">
        <v>134</v>
      </c>
      <c r="B47" s="14" t="s">
        <v>39</v>
      </c>
      <c r="C47" s="15">
        <v>16.54</v>
      </c>
      <c r="D47" s="14">
        <v>0.12770000000000001</v>
      </c>
      <c r="E47" s="30">
        <f>ROUND(C47*D47,2)</f>
        <v>2.11</v>
      </c>
      <c r="F47" s="16">
        <v>0</v>
      </c>
      <c r="G47" s="30">
        <f>ROUND(E47*F47,2)</f>
        <v>0</v>
      </c>
      <c r="H47" s="30">
        <f>ROUND(E47-G47,2)</f>
        <v>2.11</v>
      </c>
    </row>
    <row r="48" spans="1:8" x14ac:dyDescent="0.25">
      <c r="A48" s="13" t="s">
        <v>40</v>
      </c>
      <c r="C48" s="30"/>
      <c r="E48" s="30"/>
    </row>
    <row r="49" spans="1:8" x14ac:dyDescent="0.25">
      <c r="A49" s="14" t="s">
        <v>41</v>
      </c>
      <c r="B49" s="14" t="s">
        <v>39</v>
      </c>
      <c r="C49" s="15">
        <v>9.06</v>
      </c>
      <c r="D49" s="14">
        <v>0.32500000000000001</v>
      </c>
      <c r="E49" s="30">
        <f>ROUND(C49*D49,2)</f>
        <v>2.94</v>
      </c>
      <c r="F49" s="16">
        <v>0</v>
      </c>
      <c r="G49" s="30">
        <f>ROUND(E49*F49,2)</f>
        <v>0</v>
      </c>
      <c r="H49" s="30">
        <f>ROUND(E49-G49,2)</f>
        <v>2.94</v>
      </c>
    </row>
    <row r="50" spans="1:8" x14ac:dyDescent="0.25">
      <c r="A50" s="14" t="s">
        <v>42</v>
      </c>
      <c r="B50" s="14" t="s">
        <v>39</v>
      </c>
      <c r="C50" s="15">
        <v>9.06</v>
      </c>
      <c r="D50" s="14">
        <v>6.25E-2</v>
      </c>
      <c r="E50" s="30">
        <f>ROUND(C50*D50,2)</f>
        <v>0.56999999999999995</v>
      </c>
      <c r="F50" s="16">
        <v>0</v>
      </c>
      <c r="G50" s="30">
        <f>ROUND(E50*F50,2)</f>
        <v>0</v>
      </c>
      <c r="H50" s="30">
        <f>ROUND(E50-G50,2)</f>
        <v>0.56999999999999995</v>
      </c>
    </row>
    <row r="51" spans="1:8" x14ac:dyDescent="0.25">
      <c r="A51" s="13" t="s">
        <v>43</v>
      </c>
      <c r="C51" s="30"/>
      <c r="E51" s="30"/>
    </row>
    <row r="52" spans="1:8" x14ac:dyDescent="0.25">
      <c r="A52" s="14" t="s">
        <v>42</v>
      </c>
      <c r="B52" s="14" t="s">
        <v>39</v>
      </c>
      <c r="C52" s="15">
        <v>9.06</v>
      </c>
      <c r="D52" s="14">
        <v>0.14630000000000001</v>
      </c>
      <c r="E52" s="30">
        <f>ROUND(C52*D52,2)</f>
        <v>1.33</v>
      </c>
      <c r="F52" s="16">
        <v>0</v>
      </c>
      <c r="G52" s="30">
        <f>ROUND(E52*F52,2)</f>
        <v>0</v>
      </c>
      <c r="H52" s="30">
        <f>ROUND(E52-G52,2)</f>
        <v>1.33</v>
      </c>
    </row>
    <row r="53" spans="1:8" x14ac:dyDescent="0.25">
      <c r="A53" s="14" t="s">
        <v>44</v>
      </c>
      <c r="B53" s="14" t="s">
        <v>39</v>
      </c>
      <c r="C53" s="15">
        <v>16.57</v>
      </c>
      <c r="D53" s="14">
        <v>0.44790000000000002</v>
      </c>
      <c r="E53" s="30">
        <f>ROUND(C53*D53,2)</f>
        <v>7.42</v>
      </c>
      <c r="F53" s="16">
        <v>0</v>
      </c>
      <c r="G53" s="30">
        <f>ROUND(E53*F53,2)</f>
        <v>0</v>
      </c>
      <c r="H53" s="30">
        <f>ROUND(E53-G53,2)</f>
        <v>7.42</v>
      </c>
    </row>
    <row r="54" spans="1:8" x14ac:dyDescent="0.25">
      <c r="A54" s="13" t="s">
        <v>45</v>
      </c>
      <c r="C54" s="30"/>
      <c r="E54" s="30"/>
    </row>
    <row r="55" spans="1:8" x14ac:dyDescent="0.25">
      <c r="A55" s="14" t="s">
        <v>38</v>
      </c>
      <c r="B55" s="14" t="s">
        <v>19</v>
      </c>
      <c r="C55" s="15">
        <v>4.4800000000000004</v>
      </c>
      <c r="D55" s="14">
        <v>5.0106000000000002</v>
      </c>
      <c r="E55" s="30">
        <f>ROUND(C55*D55,2)</f>
        <v>22.45</v>
      </c>
      <c r="F55" s="16">
        <v>0</v>
      </c>
      <c r="G55" s="30">
        <f>ROUND(E55*F55,2)</f>
        <v>0</v>
      </c>
      <c r="H55" s="30">
        <f>ROUND(E55-G55,2)</f>
        <v>22.45</v>
      </c>
    </row>
    <row r="56" spans="1:8" x14ac:dyDescent="0.25">
      <c r="A56" s="14" t="s">
        <v>134</v>
      </c>
      <c r="B56" s="14" t="s">
        <v>19</v>
      </c>
      <c r="C56" s="15">
        <v>4.4800000000000004</v>
      </c>
      <c r="D56" s="14">
        <v>1.742</v>
      </c>
      <c r="E56" s="30">
        <f>ROUND(C56*D56,2)</f>
        <v>7.8</v>
      </c>
      <c r="F56" s="16">
        <v>0</v>
      </c>
      <c r="G56" s="30">
        <f>ROUND(E56*F56,2)</f>
        <v>0</v>
      </c>
      <c r="H56" s="30">
        <f>ROUND(E56-G56,2)</f>
        <v>7.8</v>
      </c>
    </row>
    <row r="57" spans="1:8" x14ac:dyDescent="0.25">
      <c r="A57" s="14" t="s">
        <v>46</v>
      </c>
      <c r="B57" s="14" t="s">
        <v>19</v>
      </c>
      <c r="C57" s="15">
        <v>4.4800000000000004</v>
      </c>
      <c r="D57" s="14">
        <v>10.590199999999999</v>
      </c>
      <c r="E57" s="30">
        <f>ROUND(C57*D57,2)</f>
        <v>47.44</v>
      </c>
      <c r="F57" s="16">
        <v>0</v>
      </c>
      <c r="G57" s="30">
        <f>ROUND(E57*F57,2)</f>
        <v>0</v>
      </c>
      <c r="H57" s="30">
        <f>ROUND(E57-G57,2)</f>
        <v>47.44</v>
      </c>
    </row>
    <row r="58" spans="1:8" x14ac:dyDescent="0.25">
      <c r="A58" s="13" t="s">
        <v>47</v>
      </c>
      <c r="C58" s="30"/>
      <c r="E58" s="30"/>
    </row>
    <row r="59" spans="1:8" x14ac:dyDescent="0.25">
      <c r="A59" s="14" t="s">
        <v>42</v>
      </c>
      <c r="B59" s="14" t="s">
        <v>48</v>
      </c>
      <c r="C59" s="15">
        <v>11.66</v>
      </c>
      <c r="D59" s="14">
        <v>1</v>
      </c>
      <c r="E59" s="30">
        <f>ROUND(C59*D59,2)</f>
        <v>11.66</v>
      </c>
      <c r="F59" s="16">
        <v>0</v>
      </c>
      <c r="G59" s="30">
        <f>ROUND(E59*F59,2)</f>
        <v>0</v>
      </c>
      <c r="H59" s="30">
        <f t="shared" ref="H59:H65" si="3">ROUND(E59-G59,2)</f>
        <v>11.66</v>
      </c>
    </row>
    <row r="60" spans="1:8" x14ac:dyDescent="0.25">
      <c r="A60" s="14" t="s">
        <v>38</v>
      </c>
      <c r="B60" s="14" t="s">
        <v>48</v>
      </c>
      <c r="C60" s="15">
        <v>3.68</v>
      </c>
      <c r="D60" s="14">
        <v>1</v>
      </c>
      <c r="E60" s="30">
        <f>ROUND(C60*D60,2)</f>
        <v>3.68</v>
      </c>
      <c r="F60" s="16">
        <v>0</v>
      </c>
      <c r="G60" s="30">
        <f>ROUND(E60*F60,2)</f>
        <v>0</v>
      </c>
      <c r="H60" s="30">
        <f t="shared" si="3"/>
        <v>3.68</v>
      </c>
    </row>
    <row r="61" spans="1:8" x14ac:dyDescent="0.25">
      <c r="A61" s="14" t="s">
        <v>134</v>
      </c>
      <c r="B61" s="14" t="s">
        <v>48</v>
      </c>
      <c r="C61" s="15">
        <v>6.16</v>
      </c>
      <c r="D61" s="14">
        <v>1</v>
      </c>
      <c r="E61" s="30">
        <f>ROUND(C61*D61,2)</f>
        <v>6.16</v>
      </c>
      <c r="F61" s="16">
        <v>0</v>
      </c>
      <c r="G61" s="30">
        <f>ROUND(E61*F61,2)</f>
        <v>0</v>
      </c>
      <c r="H61" s="30">
        <f t="shared" si="3"/>
        <v>6.16</v>
      </c>
    </row>
    <row r="62" spans="1:8" x14ac:dyDescent="0.25">
      <c r="A62" s="14" t="s">
        <v>46</v>
      </c>
      <c r="B62" s="14" t="s">
        <v>48</v>
      </c>
      <c r="C62" s="15">
        <v>7.16</v>
      </c>
      <c r="D62" s="14">
        <v>1</v>
      </c>
      <c r="E62" s="30">
        <f>ROUND(C62*D62,2)</f>
        <v>7.16</v>
      </c>
      <c r="F62" s="16">
        <v>0</v>
      </c>
      <c r="G62" s="30">
        <f>ROUND(E62*F62,2)</f>
        <v>0</v>
      </c>
      <c r="H62" s="30">
        <f t="shared" si="3"/>
        <v>7.16</v>
      </c>
    </row>
    <row r="63" spans="1:8" x14ac:dyDescent="0.25">
      <c r="A63" s="9" t="s">
        <v>49</v>
      </c>
      <c r="B63" s="9" t="s">
        <v>48</v>
      </c>
      <c r="C63" s="10">
        <v>35.369999999999997</v>
      </c>
      <c r="D63" s="9">
        <v>1</v>
      </c>
      <c r="E63" s="28">
        <f>ROUND(C63*D63,2)</f>
        <v>35.369999999999997</v>
      </c>
      <c r="F63" s="11">
        <v>0</v>
      </c>
      <c r="G63" s="28">
        <f>ROUND(E63*F63,2)</f>
        <v>0</v>
      </c>
      <c r="H63" s="28">
        <f t="shared" si="3"/>
        <v>35.369999999999997</v>
      </c>
    </row>
    <row r="64" spans="1:8" x14ac:dyDescent="0.25">
      <c r="A64" s="7" t="s">
        <v>50</v>
      </c>
      <c r="C64" s="30"/>
      <c r="E64" s="30">
        <f>SUM(E12:E63)</f>
        <v>1014.0099999999999</v>
      </c>
      <c r="G64" s="12">
        <f>SUM(G12:G63)</f>
        <v>0</v>
      </c>
      <c r="H64" s="12">
        <f t="shared" si="3"/>
        <v>1014.01</v>
      </c>
    </row>
    <row r="65" spans="1:8" x14ac:dyDescent="0.25">
      <c r="A65" s="7" t="s">
        <v>51</v>
      </c>
      <c r="C65" s="30"/>
      <c r="E65" s="30">
        <f>+E8-E64</f>
        <v>305.99000000000012</v>
      </c>
      <c r="G65" s="12">
        <f>+G8-G64</f>
        <v>0</v>
      </c>
      <c r="H65" s="12">
        <f t="shared" si="3"/>
        <v>305.99</v>
      </c>
    </row>
    <row r="66" spans="1:8" x14ac:dyDescent="0.25">
      <c r="A66" t="s">
        <v>12</v>
      </c>
      <c r="C66" s="30"/>
      <c r="E66" s="30"/>
    </row>
    <row r="67" spans="1:8" x14ac:dyDescent="0.25">
      <c r="A67" s="7" t="s">
        <v>52</v>
      </c>
      <c r="C67" s="30"/>
      <c r="E67" s="30"/>
    </row>
    <row r="68" spans="1:8" x14ac:dyDescent="0.25">
      <c r="A68" s="14" t="s">
        <v>42</v>
      </c>
      <c r="B68" s="14" t="s">
        <v>48</v>
      </c>
      <c r="C68" s="15">
        <v>21.14</v>
      </c>
      <c r="D68" s="14">
        <v>1</v>
      </c>
      <c r="E68" s="30">
        <f>ROUND(C68*D68,2)</f>
        <v>21.14</v>
      </c>
      <c r="F68" s="16">
        <v>0</v>
      </c>
      <c r="G68" s="30">
        <f>ROUND(E68*F68,2)</f>
        <v>0</v>
      </c>
      <c r="H68" s="30">
        <f t="shared" ref="H68:H74" si="4">ROUND(E68-G68,2)</f>
        <v>21.14</v>
      </c>
    </row>
    <row r="69" spans="1:8" x14ac:dyDescent="0.25">
      <c r="A69" s="14" t="s">
        <v>38</v>
      </c>
      <c r="B69" s="14" t="s">
        <v>48</v>
      </c>
      <c r="C69" s="15">
        <v>26.04</v>
      </c>
      <c r="D69" s="14">
        <v>1</v>
      </c>
      <c r="E69" s="30">
        <f>ROUND(C69*D69,2)</f>
        <v>26.04</v>
      </c>
      <c r="F69" s="16">
        <v>0</v>
      </c>
      <c r="G69" s="30">
        <f>ROUND(E69*F69,2)</f>
        <v>0</v>
      </c>
      <c r="H69" s="30">
        <f t="shared" si="4"/>
        <v>26.04</v>
      </c>
    </row>
    <row r="70" spans="1:8" x14ac:dyDescent="0.25">
      <c r="A70" s="14" t="s">
        <v>134</v>
      </c>
      <c r="B70" s="14" t="s">
        <v>48</v>
      </c>
      <c r="C70" s="15">
        <v>27.1</v>
      </c>
      <c r="D70" s="14">
        <v>1</v>
      </c>
      <c r="E70" s="30">
        <f>ROUND(C70*D70,2)</f>
        <v>27.1</v>
      </c>
      <c r="F70" s="16">
        <v>0</v>
      </c>
      <c r="G70" s="30">
        <f>ROUND(E70*F70,2)</f>
        <v>0</v>
      </c>
      <c r="H70" s="30">
        <f t="shared" si="4"/>
        <v>27.1</v>
      </c>
    </row>
    <row r="71" spans="1:8" x14ac:dyDescent="0.25">
      <c r="A71" s="9" t="s">
        <v>46</v>
      </c>
      <c r="B71" s="9" t="s">
        <v>48</v>
      </c>
      <c r="C71" s="10">
        <v>65.010000000000005</v>
      </c>
      <c r="D71" s="9">
        <v>1</v>
      </c>
      <c r="E71" s="28">
        <f>ROUND(C71*D71,2)</f>
        <v>65.010000000000005</v>
      </c>
      <c r="F71" s="11">
        <v>0</v>
      </c>
      <c r="G71" s="28">
        <f>ROUND(E71*F71,2)</f>
        <v>0</v>
      </c>
      <c r="H71" s="28">
        <f t="shared" si="4"/>
        <v>65.010000000000005</v>
      </c>
    </row>
    <row r="72" spans="1:8" x14ac:dyDescent="0.25">
      <c r="A72" s="7" t="s">
        <v>53</v>
      </c>
      <c r="C72" s="30"/>
      <c r="E72" s="30">
        <f>SUM(E68:E71)</f>
        <v>139.29000000000002</v>
      </c>
      <c r="G72" s="12">
        <f>SUM(G68:G71)</f>
        <v>0</v>
      </c>
      <c r="H72" s="12">
        <f t="shared" si="4"/>
        <v>139.29</v>
      </c>
    </row>
    <row r="73" spans="1:8" x14ac:dyDescent="0.25">
      <c r="A73" s="7" t="s">
        <v>54</v>
      </c>
      <c r="C73" s="30"/>
      <c r="E73" s="30">
        <f>+E64+E72</f>
        <v>1153.3</v>
      </c>
      <c r="G73" s="12">
        <f>+G64+G72</f>
        <v>0</v>
      </c>
      <c r="H73" s="12">
        <f t="shared" si="4"/>
        <v>1153.3</v>
      </c>
    </row>
    <row r="74" spans="1:8" x14ac:dyDescent="0.25">
      <c r="A74" s="7" t="s">
        <v>55</v>
      </c>
      <c r="C74" s="30"/>
      <c r="E74" s="30">
        <f>+E8-E73</f>
        <v>166.70000000000005</v>
      </c>
      <c r="G74" s="12">
        <f>+G8-G73</f>
        <v>0</v>
      </c>
      <c r="H74" s="12">
        <f t="shared" si="4"/>
        <v>166.7</v>
      </c>
    </row>
    <row r="75" spans="1:8" x14ac:dyDescent="0.25">
      <c r="A75" t="s">
        <v>120</v>
      </c>
      <c r="C75" s="30"/>
      <c r="E75" s="30"/>
    </row>
    <row r="76" spans="1:8" x14ac:dyDescent="0.25">
      <c r="A76" t="s">
        <v>427</v>
      </c>
      <c r="C76" s="30"/>
      <c r="E76" s="30"/>
    </row>
    <row r="77" spans="1:8" x14ac:dyDescent="0.25">
      <c r="C77" s="30"/>
      <c r="E77" s="30"/>
    </row>
    <row r="78" spans="1:8" x14ac:dyDescent="0.25">
      <c r="A78" s="7" t="s">
        <v>121</v>
      </c>
      <c r="C78" s="30"/>
      <c r="E78" s="30"/>
    </row>
    <row r="79" spans="1:8" x14ac:dyDescent="0.25">
      <c r="A79" s="7" t="s">
        <v>122</v>
      </c>
      <c r="C79" s="30"/>
      <c r="E79" s="30"/>
    </row>
    <row r="80" spans="1:8" x14ac:dyDescent="0.25">
      <c r="C80" s="30"/>
      <c r="E80" s="30"/>
    </row>
    <row r="81" spans="3:5" x14ac:dyDescent="0.25">
      <c r="C81" s="30"/>
      <c r="E81" s="30"/>
    </row>
    <row r="82" spans="3:5" x14ac:dyDescent="0.25">
      <c r="C82" s="30"/>
      <c r="E82" s="30"/>
    </row>
    <row r="83" spans="3:5" x14ac:dyDescent="0.25">
      <c r="C83" s="30"/>
      <c r="E83" s="30"/>
    </row>
    <row r="84" spans="3:5" x14ac:dyDescent="0.25">
      <c r="C84" s="30"/>
      <c r="E84" s="30"/>
    </row>
    <row r="85" spans="3:5" x14ac:dyDescent="0.25">
      <c r="C85" s="30"/>
      <c r="E85" s="30"/>
    </row>
    <row r="86" spans="3:5" x14ac:dyDescent="0.25">
      <c r="C86" s="30"/>
      <c r="E86" s="30"/>
    </row>
    <row r="87" spans="3:5" x14ac:dyDescent="0.25">
      <c r="C87" s="30"/>
      <c r="E87" s="30"/>
    </row>
    <row r="88" spans="3:5" x14ac:dyDescent="0.25">
      <c r="C88" s="30"/>
      <c r="E88" s="30"/>
    </row>
    <row r="89" spans="3:5" x14ac:dyDescent="0.25">
      <c r="C89" s="30"/>
      <c r="E89" s="30"/>
    </row>
    <row r="90" spans="3:5" x14ac:dyDescent="0.25">
      <c r="C90" s="30"/>
      <c r="E90" s="30"/>
    </row>
    <row r="91" spans="3:5" x14ac:dyDescent="0.25">
      <c r="C91" s="30"/>
      <c r="E91" s="30"/>
    </row>
    <row r="92" spans="3:5" x14ac:dyDescent="0.25">
      <c r="C92" s="30"/>
      <c r="E92" s="30"/>
    </row>
    <row r="93" spans="3:5" x14ac:dyDescent="0.25">
      <c r="C93" s="30"/>
      <c r="E93" s="30"/>
    </row>
    <row r="94" spans="3:5" x14ac:dyDescent="0.25">
      <c r="C94" s="30"/>
      <c r="E94" s="30"/>
    </row>
    <row r="95" spans="3:5" x14ac:dyDescent="0.25">
      <c r="C95" s="30"/>
      <c r="E95" s="30"/>
    </row>
    <row r="96" spans="3:5" x14ac:dyDescent="0.25">
      <c r="C96" s="30"/>
      <c r="E96" s="30"/>
    </row>
    <row r="97" spans="1:5" x14ac:dyDescent="0.25">
      <c r="C97" s="30"/>
      <c r="E97" s="30"/>
    </row>
    <row r="98" spans="1:5" x14ac:dyDescent="0.25">
      <c r="C98" s="30"/>
      <c r="E98" s="30"/>
    </row>
    <row r="99" spans="1:5" x14ac:dyDescent="0.25">
      <c r="A99" s="7" t="s">
        <v>50</v>
      </c>
      <c r="E99" s="34">
        <f>VLOOKUP(A99,$A$1:$H$98,5,FALSE)</f>
        <v>1014.0099999999999</v>
      </c>
    </row>
    <row r="100" spans="1:5" x14ac:dyDescent="0.25">
      <c r="A100" s="7" t="s">
        <v>295</v>
      </c>
      <c r="E100" s="34">
        <f>VLOOKUP(A100,$A$1:$H$98,5,FALSE)</f>
        <v>139.29000000000002</v>
      </c>
    </row>
    <row r="101" spans="1:5" x14ac:dyDescent="0.25">
      <c r="A101" s="7" t="s">
        <v>296</v>
      </c>
      <c r="E101" s="34">
        <f t="shared" ref="E101" si="5">VLOOKUP(A101,$A$1:$H$98,5,FALSE)</f>
        <v>1153.3</v>
      </c>
    </row>
    <row r="102" spans="1:5" x14ac:dyDescent="0.25">
      <c r="A102" s="4" t="s">
        <v>55</v>
      </c>
      <c r="B102" s="1"/>
      <c r="C102" s="1"/>
      <c r="D102" s="1"/>
      <c r="E102" s="41">
        <f>VLOOKUP(A102,$A$1:$H$98,5,FALSE)</f>
        <v>166.70000000000005</v>
      </c>
    </row>
    <row r="104" spans="1:5" x14ac:dyDescent="0.25">
      <c r="A104" s="39" t="s">
        <v>257</v>
      </c>
      <c r="B104" s="40"/>
      <c r="C104" s="40"/>
      <c r="D104" s="39" t="s">
        <v>258</v>
      </c>
    </row>
    <row r="105" spans="1:5" x14ac:dyDescent="0.25">
      <c r="B105" s="34">
        <f>E102</f>
        <v>166.70000000000005</v>
      </c>
      <c r="E105" s="34">
        <f>E102</f>
        <v>166.70000000000005</v>
      </c>
    </row>
    <row r="106" spans="1:5" x14ac:dyDescent="0.25">
      <c r="A106">
        <f>A107-Calculator!$B$15</f>
        <v>205</v>
      </c>
      <c r="B106">
        <f t="dataTable" ref="B106:B112" dt2D="0" dtr="0" r1="D7"/>
        <v>80.150000000000091</v>
      </c>
      <c r="D106">
        <f>D107-Calculator!$B$27</f>
        <v>45</v>
      </c>
      <c r="E106">
        <f t="dataTable" ref="E106:E112" dt2D="0" dtr="0" r1="D7" ca="1"/>
        <v>-843.05</v>
      </c>
    </row>
    <row r="107" spans="1:5" x14ac:dyDescent="0.25">
      <c r="A107">
        <f>A108-Calculator!$B$15</f>
        <v>210</v>
      </c>
      <c r="B107">
        <v>109</v>
      </c>
      <c r="D107">
        <f>D108-Calculator!$B$27</f>
        <v>50</v>
      </c>
      <c r="E107">
        <v>-814.2</v>
      </c>
    </row>
    <row r="108" spans="1:5" x14ac:dyDescent="0.25">
      <c r="A108">
        <f>A109-Calculator!$B$15</f>
        <v>215</v>
      </c>
      <c r="B108">
        <v>137.84999999999991</v>
      </c>
      <c r="D108">
        <f>D109-Calculator!$B$27</f>
        <v>55</v>
      </c>
      <c r="E108">
        <v>-785.34999999999991</v>
      </c>
    </row>
    <row r="109" spans="1:5" x14ac:dyDescent="0.25">
      <c r="A109">
        <f>Calculator!B10</f>
        <v>220</v>
      </c>
      <c r="B109">
        <v>166.70000000000005</v>
      </c>
      <c r="D109">
        <f>Calculator!B22</f>
        <v>60</v>
      </c>
      <c r="E109">
        <v>-756.5</v>
      </c>
    </row>
    <row r="110" spans="1:5" x14ac:dyDescent="0.25">
      <c r="A110">
        <f>A109+Calculator!$B$15</f>
        <v>225</v>
      </c>
      <c r="B110">
        <v>195.54999999999995</v>
      </c>
      <c r="D110">
        <f>D109+Calculator!$B$27</f>
        <v>65</v>
      </c>
      <c r="E110">
        <v>-727.65000000000009</v>
      </c>
    </row>
    <row r="111" spans="1:5" x14ac:dyDescent="0.25">
      <c r="A111">
        <f>A110+Calculator!$B$15</f>
        <v>230</v>
      </c>
      <c r="B111">
        <v>224.40000000000009</v>
      </c>
      <c r="D111">
        <f>D110+Calculator!$B$27</f>
        <v>70</v>
      </c>
      <c r="E111">
        <v>-698.8</v>
      </c>
    </row>
    <row r="112" spans="1:5" x14ac:dyDescent="0.25">
      <c r="A112">
        <f>A111+Calculator!$B$15</f>
        <v>235</v>
      </c>
      <c r="B112">
        <v>253.25</v>
      </c>
      <c r="D112">
        <f>D111+Calculator!$B$27</f>
        <v>75</v>
      </c>
      <c r="E112">
        <v>-669.95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B8C45-FE03-4587-BFE9-183F50389E99}">
  <dimension ref="A1:R122"/>
  <sheetViews>
    <sheetView workbookViewId="0">
      <selection activeCell="D18" sqref="D18"/>
    </sheetView>
  </sheetViews>
  <sheetFormatPr defaultRowHeight="15" x14ac:dyDescent="0.25"/>
  <cols>
    <col min="1" max="1" width="18.42578125" customWidth="1"/>
    <col min="2" max="2" width="10.42578125" customWidth="1"/>
    <col min="3" max="3" width="10.7109375" customWidth="1"/>
    <col min="4" max="4" width="12.28515625" customWidth="1"/>
    <col min="5" max="5" width="10.28515625" customWidth="1"/>
    <col min="6" max="6" width="9.28515625" bestFit="1" customWidth="1"/>
    <col min="7" max="7" width="10.28515625" customWidth="1"/>
  </cols>
  <sheetData>
    <row r="1" spans="1:8" x14ac:dyDescent="0.25">
      <c r="A1" s="59" t="s">
        <v>151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156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444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f>IF(Calculator!B7="Cotton",Calculator!B13,IF(Calculator!B19="Cotton",Calculator!B25,0.74))</f>
        <v>0.74</v>
      </c>
      <c r="D7" s="17">
        <f>IF(Calculator!B7="Cotton",Calculator!B10,IF(Calculator!B19="Cotton",Calculator!B22,1200))</f>
        <v>1200</v>
      </c>
      <c r="E7" s="30">
        <f>ROUND(C7*D7,2)</f>
        <v>888</v>
      </c>
      <c r="F7" s="16">
        <v>0</v>
      </c>
      <c r="G7" s="30">
        <f>ROUND(E7*F7,2)</f>
        <v>0</v>
      </c>
      <c r="H7" s="30">
        <f>ROUND(E7-G7,2)</f>
        <v>888</v>
      </c>
    </row>
    <row r="8" spans="1:8" x14ac:dyDescent="0.25">
      <c r="A8" s="9" t="s">
        <v>65</v>
      </c>
      <c r="B8" s="9" t="s">
        <v>29</v>
      </c>
      <c r="C8" s="49">
        <f>IF(Calculator!B7="Cotton",Calculator!C13,IF(Calculator!B19="Cotton",Calculator!C25,0.11))</f>
        <v>0.11</v>
      </c>
      <c r="D8" s="50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1066.2</v>
      </c>
      <c r="G9" s="12">
        <f>SUM(G7:G8)</f>
        <v>0</v>
      </c>
      <c r="H9" s="12">
        <f>ROUND(E9-G9,2)</f>
        <v>1066.2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17</v>
      </c>
      <c r="C12" s="30"/>
      <c r="E12" s="30"/>
    </row>
    <row r="13" spans="1:8" x14ac:dyDescent="0.25">
      <c r="A13" s="14" t="s">
        <v>66</v>
      </c>
      <c r="B13" s="14" t="s">
        <v>18</v>
      </c>
      <c r="C13" s="15">
        <v>1.52</v>
      </c>
      <c r="D13" s="14">
        <v>2.2999999999999998</v>
      </c>
      <c r="E13" s="30">
        <f>ROUND(C13*D13,2)</f>
        <v>3.5</v>
      </c>
      <c r="F13" s="16">
        <v>0</v>
      </c>
      <c r="G13" s="30">
        <f>ROUND(E13*F13,2)</f>
        <v>0</v>
      </c>
      <c r="H13" s="30">
        <f>ROUND(E13-G13,2)</f>
        <v>3.5</v>
      </c>
    </row>
    <row r="14" spans="1:8" x14ac:dyDescent="0.25">
      <c r="A14" s="14" t="s">
        <v>67</v>
      </c>
      <c r="B14" s="14" t="s">
        <v>26</v>
      </c>
      <c r="C14" s="15">
        <v>3.56</v>
      </c>
      <c r="D14" s="14">
        <v>2.3125</v>
      </c>
      <c r="E14" s="30">
        <f>ROUND(C14*D14,2)</f>
        <v>8.23</v>
      </c>
      <c r="F14" s="16">
        <v>0</v>
      </c>
      <c r="G14" s="30">
        <f>ROUND(E14*F14,2)</f>
        <v>0</v>
      </c>
      <c r="H14" s="30">
        <f>ROUND(E14-G14,2)</f>
        <v>8.23</v>
      </c>
    </row>
    <row r="15" spans="1:8" x14ac:dyDescent="0.25">
      <c r="A15" s="14" t="s">
        <v>68</v>
      </c>
      <c r="B15" s="14" t="s">
        <v>26</v>
      </c>
      <c r="C15" s="15">
        <v>12.5</v>
      </c>
      <c r="D15" s="14">
        <v>0.5</v>
      </c>
      <c r="E15" s="30">
        <f>ROUND(C15*D15,2)</f>
        <v>6.25</v>
      </c>
      <c r="F15" s="16">
        <v>0</v>
      </c>
      <c r="G15" s="30">
        <f>ROUND(E15*F15,2)</f>
        <v>0</v>
      </c>
      <c r="H15" s="30">
        <f>ROUND(E15-G15,2)</f>
        <v>6.25</v>
      </c>
    </row>
    <row r="16" spans="1:8" x14ac:dyDescent="0.25">
      <c r="A16" s="13" t="s">
        <v>69</v>
      </c>
      <c r="C16" s="30"/>
      <c r="E16" s="30"/>
    </row>
    <row r="17" spans="1:8" x14ac:dyDescent="0.25">
      <c r="A17" s="14" t="s">
        <v>70</v>
      </c>
      <c r="B17" s="14" t="s">
        <v>29</v>
      </c>
      <c r="C17" s="15">
        <v>0.11</v>
      </c>
      <c r="D17" s="14">
        <f>D7</f>
        <v>1200</v>
      </c>
      <c r="E17" s="30">
        <f>ROUND(C17*D17,2)</f>
        <v>132</v>
      </c>
      <c r="F17" s="16">
        <v>0</v>
      </c>
      <c r="G17" s="30">
        <f>ROUND(E17*F17,2)</f>
        <v>0</v>
      </c>
      <c r="H17" s="30">
        <f>ROUND(E17-G17,2)</f>
        <v>132</v>
      </c>
    </row>
    <row r="18" spans="1:8" x14ac:dyDescent="0.25">
      <c r="A18" s="13" t="s">
        <v>20</v>
      </c>
      <c r="C18" s="30"/>
      <c r="E18" s="30"/>
    </row>
    <row r="19" spans="1:8" x14ac:dyDescent="0.25">
      <c r="A19" s="14" t="s">
        <v>22</v>
      </c>
      <c r="B19" s="14" t="s">
        <v>21</v>
      </c>
      <c r="C19" s="15">
        <v>46.6</v>
      </c>
      <c r="D19" s="14">
        <v>1.5</v>
      </c>
      <c r="E19" s="30">
        <f>ROUND(C19*D19,2)</f>
        <v>69.900000000000006</v>
      </c>
      <c r="F19" s="16">
        <v>0</v>
      </c>
      <c r="G19" s="30">
        <f>ROUND(E19*F19,2)</f>
        <v>0</v>
      </c>
      <c r="H19" s="30">
        <f>ROUND(E19-G19,2)</f>
        <v>69.900000000000006</v>
      </c>
    </row>
    <row r="20" spans="1:8" x14ac:dyDescent="0.25">
      <c r="A20" s="14" t="s">
        <v>103</v>
      </c>
      <c r="B20" s="14" t="s">
        <v>19</v>
      </c>
      <c r="C20" s="15">
        <v>4.3</v>
      </c>
      <c r="D20" s="14">
        <v>28.933199999999999</v>
      </c>
      <c r="E20" s="30">
        <f>ROUND(C20*D20,2)</f>
        <v>124.41</v>
      </c>
      <c r="F20" s="16">
        <v>0</v>
      </c>
      <c r="G20" s="30">
        <f>ROUND(E20*F20,2)</f>
        <v>0</v>
      </c>
      <c r="H20" s="30">
        <f>ROUND(E20-G20,2)</f>
        <v>124.41</v>
      </c>
    </row>
    <row r="21" spans="1:8" x14ac:dyDescent="0.25">
      <c r="A21" s="13" t="s">
        <v>23</v>
      </c>
      <c r="C21" s="30"/>
      <c r="E21" s="30"/>
    </row>
    <row r="22" spans="1:8" x14ac:dyDescent="0.25">
      <c r="A22" s="14" t="s">
        <v>71</v>
      </c>
      <c r="B22" s="14" t="s">
        <v>48</v>
      </c>
      <c r="C22" s="15">
        <v>20</v>
      </c>
      <c r="D22" s="14">
        <v>1</v>
      </c>
      <c r="E22" s="30">
        <f>ROUND(C22*D22,2)</f>
        <v>20</v>
      </c>
      <c r="F22" s="16">
        <v>0</v>
      </c>
      <c r="G22" s="30">
        <f>ROUND(E22*F22,2)</f>
        <v>0</v>
      </c>
      <c r="H22" s="30">
        <f>ROUND(E22-G22,2)</f>
        <v>20</v>
      </c>
    </row>
    <row r="23" spans="1:8" x14ac:dyDescent="0.25">
      <c r="A23" s="13" t="s">
        <v>24</v>
      </c>
      <c r="C23" s="30"/>
      <c r="E23" s="30"/>
    </row>
    <row r="24" spans="1:8" x14ac:dyDescent="0.25">
      <c r="A24" s="14" t="s">
        <v>59</v>
      </c>
      <c r="B24" s="14" t="s">
        <v>26</v>
      </c>
      <c r="C24" s="15">
        <v>14.3</v>
      </c>
      <c r="D24" s="14">
        <v>0.5</v>
      </c>
      <c r="E24" s="30">
        <f t="shared" ref="E24:E29" si="0">ROUND(C24*D24,2)</f>
        <v>7.15</v>
      </c>
      <c r="F24" s="16">
        <v>0</v>
      </c>
      <c r="G24" s="30">
        <f t="shared" ref="G24:G29" si="1">ROUND(E24*F24,2)</f>
        <v>0</v>
      </c>
      <c r="H24" s="30">
        <f t="shared" ref="H24:H29" si="2">ROUND(E24-G24,2)</f>
        <v>7.15</v>
      </c>
    </row>
    <row r="25" spans="1:8" x14ac:dyDescent="0.25">
      <c r="A25" s="14" t="s">
        <v>25</v>
      </c>
      <c r="B25" s="14" t="s">
        <v>18</v>
      </c>
      <c r="C25" s="15">
        <v>0.34</v>
      </c>
      <c r="D25" s="14">
        <v>32</v>
      </c>
      <c r="E25" s="30">
        <f t="shared" si="0"/>
        <v>10.88</v>
      </c>
      <c r="F25" s="16">
        <v>0</v>
      </c>
      <c r="G25" s="30">
        <f t="shared" si="1"/>
        <v>0</v>
      </c>
      <c r="H25" s="30">
        <f t="shared" si="2"/>
        <v>10.88</v>
      </c>
    </row>
    <row r="26" spans="1:8" x14ac:dyDescent="0.25">
      <c r="A26" s="14" t="s">
        <v>105</v>
      </c>
      <c r="B26" s="14" t="s">
        <v>18</v>
      </c>
      <c r="C26" s="15">
        <v>0.37</v>
      </c>
      <c r="D26" s="14">
        <v>48</v>
      </c>
      <c r="E26" s="30">
        <f t="shared" si="0"/>
        <v>17.760000000000002</v>
      </c>
      <c r="F26" s="16">
        <v>0</v>
      </c>
      <c r="G26" s="30">
        <f t="shared" si="1"/>
        <v>0</v>
      </c>
      <c r="H26" s="30">
        <f t="shared" si="2"/>
        <v>17.760000000000002</v>
      </c>
    </row>
    <row r="27" spans="1:8" x14ac:dyDescent="0.25">
      <c r="A27" s="14" t="s">
        <v>106</v>
      </c>
      <c r="B27" s="14" t="s">
        <v>26</v>
      </c>
      <c r="C27" s="15">
        <v>6.37</v>
      </c>
      <c r="D27" s="14">
        <v>2</v>
      </c>
      <c r="E27" s="30">
        <f t="shared" si="0"/>
        <v>12.74</v>
      </c>
      <c r="F27" s="16">
        <v>0</v>
      </c>
      <c r="G27" s="30">
        <f t="shared" si="1"/>
        <v>0</v>
      </c>
      <c r="H27" s="30">
        <f t="shared" si="2"/>
        <v>12.74</v>
      </c>
    </row>
    <row r="28" spans="1:8" x14ac:dyDescent="0.25">
      <c r="A28" s="14" t="s">
        <v>400</v>
      </c>
      <c r="B28" s="14" t="s">
        <v>26</v>
      </c>
      <c r="C28" s="15">
        <v>8.6</v>
      </c>
      <c r="D28" s="14">
        <v>7</v>
      </c>
      <c r="E28" s="30">
        <f t="shared" si="0"/>
        <v>60.2</v>
      </c>
      <c r="F28" s="16">
        <v>0</v>
      </c>
      <c r="G28" s="30">
        <f t="shared" si="1"/>
        <v>0</v>
      </c>
      <c r="H28" s="30">
        <f t="shared" si="2"/>
        <v>60.2</v>
      </c>
    </row>
    <row r="29" spans="1:8" x14ac:dyDescent="0.25">
      <c r="A29" s="14" t="s">
        <v>74</v>
      </c>
      <c r="B29" s="14" t="s">
        <v>26</v>
      </c>
      <c r="C29" s="15">
        <v>11.45</v>
      </c>
      <c r="D29" s="14">
        <v>2</v>
      </c>
      <c r="E29" s="30">
        <f t="shared" si="0"/>
        <v>22.9</v>
      </c>
      <c r="F29" s="16">
        <v>0</v>
      </c>
      <c r="G29" s="30">
        <f t="shared" si="1"/>
        <v>0</v>
      </c>
      <c r="H29" s="30">
        <f t="shared" si="2"/>
        <v>22.9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78</v>
      </c>
      <c r="B31" s="14" t="s">
        <v>29</v>
      </c>
      <c r="C31" s="15">
        <v>9.3000000000000007</v>
      </c>
      <c r="D31" s="14">
        <v>2</v>
      </c>
      <c r="E31" s="30">
        <f>ROUND(C31*D31,2)</f>
        <v>18.600000000000001</v>
      </c>
      <c r="F31" s="16">
        <v>0</v>
      </c>
      <c r="G31" s="30">
        <f>ROUND(E31*F31,2)</f>
        <v>0</v>
      </c>
      <c r="H31" s="30">
        <f>ROUND(E31-G31,2)</f>
        <v>18.600000000000001</v>
      </c>
    </row>
    <row r="32" spans="1:8" x14ac:dyDescent="0.25">
      <c r="A32" s="14" t="s">
        <v>107</v>
      </c>
      <c r="B32" s="14" t="s">
        <v>18</v>
      </c>
      <c r="C32" s="15">
        <v>1.43</v>
      </c>
      <c r="D32" s="14">
        <v>3.2</v>
      </c>
      <c r="E32" s="30">
        <f>ROUND(C32*D32,2)</f>
        <v>4.58</v>
      </c>
      <c r="F32" s="16">
        <v>0</v>
      </c>
      <c r="G32" s="30">
        <f>ROUND(E32*F32,2)</f>
        <v>0</v>
      </c>
      <c r="H32" s="30">
        <f>ROUND(E32-G32,2)</f>
        <v>4.58</v>
      </c>
    </row>
    <row r="33" spans="1:8" x14ac:dyDescent="0.25">
      <c r="A33" s="14" t="s">
        <v>79</v>
      </c>
      <c r="B33" s="14" t="s">
        <v>18</v>
      </c>
      <c r="C33" s="15">
        <v>5.95</v>
      </c>
      <c r="D33" s="14">
        <v>2</v>
      </c>
      <c r="E33" s="30">
        <f>ROUND(C33*D33,2)</f>
        <v>11.9</v>
      </c>
      <c r="F33" s="16">
        <v>0</v>
      </c>
      <c r="G33" s="30">
        <f>ROUND(E33*F33,2)</f>
        <v>0</v>
      </c>
      <c r="H33" s="30">
        <f>ROUND(E33-G33,2)</f>
        <v>11.9</v>
      </c>
    </row>
    <row r="34" spans="1:8" x14ac:dyDescent="0.25">
      <c r="A34" s="14" t="s">
        <v>112</v>
      </c>
      <c r="B34" s="14" t="s">
        <v>48</v>
      </c>
      <c r="C34" s="15">
        <v>15</v>
      </c>
      <c r="D34" s="14">
        <v>1</v>
      </c>
      <c r="E34" s="30">
        <f>ROUND(C34*D34,2)</f>
        <v>15</v>
      </c>
      <c r="F34" s="16">
        <v>0</v>
      </c>
      <c r="G34" s="30">
        <f>ROUND(E34*F34,2)</f>
        <v>0</v>
      </c>
      <c r="H34" s="30">
        <f>ROUND(E34-G34,2)</f>
        <v>15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401</v>
      </c>
      <c r="B36" s="14" t="s">
        <v>60</v>
      </c>
      <c r="C36" s="15">
        <v>2.3199999999999998</v>
      </c>
      <c r="D36" s="14">
        <v>45</v>
      </c>
      <c r="E36" s="30">
        <f>ROUND(C36*D36,2)</f>
        <v>104.4</v>
      </c>
      <c r="F36" s="16">
        <v>0</v>
      </c>
      <c r="G36" s="30">
        <f>ROUND(E36*F36,2)</f>
        <v>0</v>
      </c>
      <c r="H36" s="30">
        <f>ROUND(E36-G36,2)</f>
        <v>104.4</v>
      </c>
    </row>
    <row r="37" spans="1:8" x14ac:dyDescent="0.25">
      <c r="A37" s="13" t="s">
        <v>85</v>
      </c>
      <c r="C37" s="30"/>
      <c r="E37" s="30"/>
    </row>
    <row r="38" spans="1:8" x14ac:dyDescent="0.25">
      <c r="A38" s="14" t="s">
        <v>86</v>
      </c>
      <c r="B38" s="14" t="s">
        <v>18</v>
      </c>
      <c r="C38" s="15">
        <v>0.22</v>
      </c>
      <c r="D38" s="14">
        <v>32</v>
      </c>
      <c r="E38" s="30">
        <f>ROUND(C38*D38,2)</f>
        <v>7.04</v>
      </c>
      <c r="F38" s="16">
        <v>0</v>
      </c>
      <c r="G38" s="30">
        <f>ROUND(E38*F38,2)</f>
        <v>0</v>
      </c>
      <c r="H38" s="30">
        <f>ROUND(E38-G38,2)</f>
        <v>7.04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0.4</v>
      </c>
      <c r="E40" s="30">
        <f>ROUND(C40*D40,2)</f>
        <v>1.32</v>
      </c>
      <c r="F40" s="16">
        <v>0</v>
      </c>
      <c r="G40" s="30">
        <f>ROUND(E40*F40,2)</f>
        <v>0</v>
      </c>
      <c r="H40" s="30">
        <f>ROUND(E40-G40,2)</f>
        <v>1.32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87</v>
      </c>
      <c r="C43" s="30"/>
      <c r="E43" s="30"/>
    </row>
    <row r="44" spans="1:8" x14ac:dyDescent="0.25">
      <c r="A44" s="14" t="s">
        <v>88</v>
      </c>
      <c r="B44" s="14" t="s">
        <v>48</v>
      </c>
      <c r="C44" s="15">
        <v>1</v>
      </c>
      <c r="D44" s="14">
        <v>1</v>
      </c>
      <c r="E44" s="30">
        <f>ROUND(C44*D44,2)</f>
        <v>1</v>
      </c>
      <c r="F44" s="16">
        <v>0</v>
      </c>
      <c r="G44" s="30">
        <f>ROUND(E44*F44,2)</f>
        <v>0</v>
      </c>
      <c r="H44" s="30">
        <f>ROUND(E44-G44,2)</f>
        <v>1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58</v>
      </c>
      <c r="D46" s="14">
        <v>0.66600000000000004</v>
      </c>
      <c r="E46" s="30">
        <f>ROUND(C46*D46,2)</f>
        <v>38.630000000000003</v>
      </c>
      <c r="F46" s="16">
        <v>0</v>
      </c>
      <c r="G46" s="30">
        <f>ROUND(E46*F46,2)</f>
        <v>0</v>
      </c>
      <c r="H46" s="30">
        <f>ROUND(E46-G46,2)</f>
        <v>38.630000000000003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117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16.54</v>
      </c>
      <c r="D52" s="14">
        <v>0.42680000000000001</v>
      </c>
      <c r="E52" s="30">
        <f>ROUND(C52*D52,2)</f>
        <v>7.06</v>
      </c>
      <c r="F52" s="16">
        <v>0</v>
      </c>
      <c r="G52" s="30">
        <f>ROUND(E52*F52,2)</f>
        <v>0</v>
      </c>
      <c r="H52" s="30">
        <f>ROUND(E52-G52,2)</f>
        <v>7.06</v>
      </c>
    </row>
    <row r="53" spans="1:8" x14ac:dyDescent="0.25">
      <c r="A53" s="14" t="s">
        <v>91</v>
      </c>
      <c r="B53" s="14" t="s">
        <v>39</v>
      </c>
      <c r="C53" s="15">
        <v>16.54</v>
      </c>
      <c r="D53" s="14">
        <v>0.2722</v>
      </c>
      <c r="E53" s="30">
        <f>ROUND(C53*D53,2)</f>
        <v>4.5</v>
      </c>
      <c r="F53" s="16">
        <v>0</v>
      </c>
      <c r="G53" s="30">
        <f>ROUND(E53*F53,2)</f>
        <v>0</v>
      </c>
      <c r="H53" s="30">
        <f>ROUND(E53-G53,2)</f>
        <v>4.5</v>
      </c>
    </row>
    <row r="54" spans="1:8" x14ac:dyDescent="0.25">
      <c r="A54" s="13" t="s">
        <v>43</v>
      </c>
      <c r="C54" s="30"/>
      <c r="E54" s="30"/>
    </row>
    <row r="55" spans="1:8" x14ac:dyDescent="0.25">
      <c r="A55" s="14" t="s">
        <v>42</v>
      </c>
      <c r="B55" s="14" t="s">
        <v>39</v>
      </c>
      <c r="C55" s="15">
        <v>9.06</v>
      </c>
      <c r="D55" s="14">
        <v>0.1236</v>
      </c>
      <c r="E55" s="30">
        <f>ROUND(C55*D55,2)</f>
        <v>1.1200000000000001</v>
      </c>
      <c r="F55" s="16">
        <v>0</v>
      </c>
      <c r="G55" s="30">
        <f>ROUND(E55*F55,2)</f>
        <v>0</v>
      </c>
      <c r="H55" s="30">
        <f>ROUND(E55-G55,2)</f>
        <v>1.1200000000000001</v>
      </c>
    </row>
    <row r="56" spans="1:8" x14ac:dyDescent="0.25">
      <c r="A56" s="14" t="s">
        <v>91</v>
      </c>
      <c r="B56" s="14" t="s">
        <v>39</v>
      </c>
      <c r="C56" s="15">
        <v>9.06</v>
      </c>
      <c r="D56" s="14">
        <v>0.22220000000000001</v>
      </c>
      <c r="E56" s="30">
        <f>ROUND(C56*D56,2)</f>
        <v>2.0099999999999998</v>
      </c>
      <c r="F56" s="16">
        <v>0</v>
      </c>
      <c r="G56" s="30">
        <f>ROUND(E56*F56,2)</f>
        <v>0</v>
      </c>
      <c r="H56" s="30">
        <f>ROUND(E56-G56,2)</f>
        <v>2.0099999999999998</v>
      </c>
    </row>
    <row r="57" spans="1:8" x14ac:dyDescent="0.25">
      <c r="A57" s="14" t="s">
        <v>44</v>
      </c>
      <c r="B57" s="14" t="s">
        <v>39</v>
      </c>
      <c r="C57" s="15">
        <v>16.61</v>
      </c>
      <c r="D57" s="14">
        <v>0.55920000000000003</v>
      </c>
      <c r="E57" s="30">
        <f>ROUND(C57*D57,2)</f>
        <v>9.2899999999999991</v>
      </c>
      <c r="F57" s="16">
        <v>0</v>
      </c>
      <c r="G57" s="30">
        <f>ROUND(E57*F57,2)</f>
        <v>0</v>
      </c>
      <c r="H57" s="30">
        <f>ROUND(E57-G57,2)</f>
        <v>9.2899999999999991</v>
      </c>
    </row>
    <row r="58" spans="1:8" x14ac:dyDescent="0.25">
      <c r="A58" s="13" t="s">
        <v>45</v>
      </c>
      <c r="C58" s="30"/>
      <c r="E58" s="30"/>
    </row>
    <row r="59" spans="1:8" x14ac:dyDescent="0.25">
      <c r="A59" s="14" t="s">
        <v>38</v>
      </c>
      <c r="B59" s="14" t="s">
        <v>19</v>
      </c>
      <c r="C59" s="15">
        <v>4.4800000000000004</v>
      </c>
      <c r="D59" s="14">
        <v>6.5911999999999997</v>
      </c>
      <c r="E59" s="30">
        <f>ROUND(C59*D59,2)</f>
        <v>29.53</v>
      </c>
      <c r="F59" s="16">
        <v>0</v>
      </c>
      <c r="G59" s="30">
        <f>ROUND(E59*F59,2)</f>
        <v>0</v>
      </c>
      <c r="H59" s="30">
        <f>ROUND(E59-G59,2)</f>
        <v>29.53</v>
      </c>
    </row>
    <row r="60" spans="1:8" x14ac:dyDescent="0.25">
      <c r="A60" s="14" t="s">
        <v>91</v>
      </c>
      <c r="B60" s="14" t="s">
        <v>19</v>
      </c>
      <c r="C60" s="15">
        <v>4.4800000000000004</v>
      </c>
      <c r="D60" s="14">
        <v>5.7069000000000001</v>
      </c>
      <c r="E60" s="30">
        <f>ROUND(C60*D60,2)</f>
        <v>25.57</v>
      </c>
      <c r="F60" s="16">
        <v>0</v>
      </c>
      <c r="G60" s="30">
        <f>ROUND(E60*F60,2)</f>
        <v>0</v>
      </c>
      <c r="H60" s="30">
        <f>ROUND(E60-G60,2)</f>
        <v>25.57</v>
      </c>
    </row>
    <row r="61" spans="1:8" x14ac:dyDescent="0.25">
      <c r="A61" s="13" t="s">
        <v>47</v>
      </c>
      <c r="C61" s="30"/>
      <c r="E61" s="30"/>
    </row>
    <row r="62" spans="1:8" x14ac:dyDescent="0.25">
      <c r="A62" s="14" t="s">
        <v>42</v>
      </c>
      <c r="B62" s="14" t="s">
        <v>48</v>
      </c>
      <c r="C62" s="15">
        <v>10.210000000000001</v>
      </c>
      <c r="D62" s="14">
        <v>1</v>
      </c>
      <c r="E62" s="30">
        <f>ROUND(C62*D62,2)</f>
        <v>10.210000000000001</v>
      </c>
      <c r="F62" s="16">
        <v>0</v>
      </c>
      <c r="G62" s="30">
        <f>ROUND(E62*F62,2)</f>
        <v>0</v>
      </c>
      <c r="H62" s="30">
        <f t="shared" ref="H62:H67" si="3">ROUND(E62-G62,2)</f>
        <v>10.210000000000001</v>
      </c>
    </row>
    <row r="63" spans="1:8" x14ac:dyDescent="0.25">
      <c r="A63" s="14" t="s">
        <v>38</v>
      </c>
      <c r="B63" s="14" t="s">
        <v>48</v>
      </c>
      <c r="C63" s="15">
        <v>4.05</v>
      </c>
      <c r="D63" s="14">
        <v>1</v>
      </c>
      <c r="E63" s="30">
        <f>ROUND(C63*D63,2)</f>
        <v>4.05</v>
      </c>
      <c r="F63" s="16">
        <v>0</v>
      </c>
      <c r="G63" s="30">
        <f>ROUND(E63*F63,2)</f>
        <v>0</v>
      </c>
      <c r="H63" s="30">
        <f t="shared" si="3"/>
        <v>4.05</v>
      </c>
    </row>
    <row r="64" spans="1:8" x14ac:dyDescent="0.25">
      <c r="A64" s="14" t="s">
        <v>91</v>
      </c>
      <c r="B64" s="14" t="s">
        <v>48</v>
      </c>
      <c r="C64" s="15">
        <v>26.93</v>
      </c>
      <c r="D64" s="14">
        <v>1</v>
      </c>
      <c r="E64" s="30">
        <f>ROUND(C64*D64,2)</f>
        <v>26.93</v>
      </c>
      <c r="F64" s="16">
        <v>0</v>
      </c>
      <c r="G64" s="30">
        <f>ROUND(E64*F64,2)</f>
        <v>0</v>
      </c>
      <c r="H64" s="30">
        <f t="shared" si="3"/>
        <v>26.93</v>
      </c>
    </row>
    <row r="65" spans="1:8" x14ac:dyDescent="0.25">
      <c r="A65" s="9" t="s">
        <v>49</v>
      </c>
      <c r="B65" s="9" t="s">
        <v>48</v>
      </c>
      <c r="C65" s="10">
        <v>24.56</v>
      </c>
      <c r="D65" s="9">
        <v>1</v>
      </c>
      <c r="E65" s="28">
        <f>ROUND(C65*D65,2)</f>
        <v>24.56</v>
      </c>
      <c r="F65" s="11">
        <v>0</v>
      </c>
      <c r="G65" s="28">
        <f>ROUND(E65*F65,2)</f>
        <v>0</v>
      </c>
      <c r="H65" s="28">
        <f t="shared" si="3"/>
        <v>24.56</v>
      </c>
    </row>
    <row r="66" spans="1:8" x14ac:dyDescent="0.25">
      <c r="A66" s="7" t="s">
        <v>50</v>
      </c>
      <c r="C66" s="30"/>
      <c r="E66" s="30">
        <f>SUM(E13:E65)</f>
        <v>862.04999999999973</v>
      </c>
      <c r="G66" s="12">
        <f>SUM(G13:G65)</f>
        <v>0</v>
      </c>
      <c r="H66" s="12">
        <f t="shared" si="3"/>
        <v>862.05</v>
      </c>
    </row>
    <row r="67" spans="1:8" x14ac:dyDescent="0.25">
      <c r="A67" s="7" t="s">
        <v>51</v>
      </c>
      <c r="C67" s="30"/>
      <c r="E67" s="30">
        <f>+E9-E66</f>
        <v>204.15000000000032</v>
      </c>
      <c r="G67" s="12">
        <f>+G9-G66</f>
        <v>0</v>
      </c>
      <c r="H67" s="12">
        <f t="shared" si="3"/>
        <v>204.15</v>
      </c>
    </row>
    <row r="68" spans="1:8" x14ac:dyDescent="0.25">
      <c r="A68" t="s">
        <v>12</v>
      </c>
      <c r="C68" s="30"/>
      <c r="E68" s="30"/>
    </row>
    <row r="69" spans="1:8" x14ac:dyDescent="0.25">
      <c r="A69" s="7" t="s">
        <v>52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16.489999999999998</v>
      </c>
      <c r="D70" s="14">
        <v>1</v>
      </c>
      <c r="E70" s="30">
        <f>ROUND(C70*D70,2)</f>
        <v>16.489999999999998</v>
      </c>
      <c r="F70" s="16">
        <v>0</v>
      </c>
      <c r="G70" s="30">
        <f>ROUND(E70*F70,2)</f>
        <v>0</v>
      </c>
      <c r="H70" s="30">
        <f t="shared" ref="H70:H75" si="4">ROUND(E70-G70,2)</f>
        <v>16.489999999999998</v>
      </c>
    </row>
    <row r="71" spans="1:8" x14ac:dyDescent="0.25">
      <c r="A71" s="14" t="s">
        <v>38</v>
      </c>
      <c r="B71" s="14" t="s">
        <v>48</v>
      </c>
      <c r="C71" s="15">
        <v>28.67</v>
      </c>
      <c r="D71" s="14">
        <v>1</v>
      </c>
      <c r="E71" s="30">
        <f>ROUND(C71*D71,2)</f>
        <v>28.67</v>
      </c>
      <c r="F71" s="16">
        <v>0</v>
      </c>
      <c r="G71" s="30">
        <f>ROUND(E71*F71,2)</f>
        <v>0</v>
      </c>
      <c r="H71" s="30">
        <f t="shared" si="4"/>
        <v>28.67</v>
      </c>
    </row>
    <row r="72" spans="1:8" x14ac:dyDescent="0.25">
      <c r="A72" s="9" t="s">
        <v>91</v>
      </c>
      <c r="B72" s="9" t="s">
        <v>48</v>
      </c>
      <c r="C72" s="10">
        <v>123.39</v>
      </c>
      <c r="D72" s="9">
        <v>1</v>
      </c>
      <c r="E72" s="28">
        <f>ROUND(C72*D72,2)</f>
        <v>123.39</v>
      </c>
      <c r="F72" s="11">
        <v>0</v>
      </c>
      <c r="G72" s="28">
        <f>ROUND(E72*F72,2)</f>
        <v>0</v>
      </c>
      <c r="H72" s="28">
        <f t="shared" si="4"/>
        <v>123.39</v>
      </c>
    </row>
    <row r="73" spans="1:8" x14ac:dyDescent="0.25">
      <c r="A73" s="7" t="s">
        <v>53</v>
      </c>
      <c r="C73" s="30"/>
      <c r="E73" s="30">
        <f>SUM(E70:E72)</f>
        <v>168.55</v>
      </c>
      <c r="G73" s="12">
        <f>SUM(G70:G72)</f>
        <v>0</v>
      </c>
      <c r="H73" s="12">
        <f t="shared" si="4"/>
        <v>168.55</v>
      </c>
    </row>
    <row r="74" spans="1:8" x14ac:dyDescent="0.25">
      <c r="A74" s="7" t="s">
        <v>54</v>
      </c>
      <c r="C74" s="30"/>
      <c r="E74" s="30">
        <f>+E66+E73</f>
        <v>1030.5999999999997</v>
      </c>
      <c r="G74" s="12">
        <f>+G66+G73</f>
        <v>0</v>
      </c>
      <c r="H74" s="12">
        <f t="shared" si="4"/>
        <v>1030.5999999999999</v>
      </c>
    </row>
    <row r="75" spans="1:8" x14ac:dyDescent="0.25">
      <c r="A75" s="7" t="s">
        <v>55</v>
      </c>
      <c r="C75" s="30"/>
      <c r="E75" s="30">
        <f>+E9-E74</f>
        <v>35.600000000000364</v>
      </c>
      <c r="G75" s="12">
        <f>+G9-G74</f>
        <v>0</v>
      </c>
      <c r="H75" s="12">
        <f t="shared" si="4"/>
        <v>35.6</v>
      </c>
    </row>
    <row r="76" spans="1:8" x14ac:dyDescent="0.25">
      <c r="A76" t="s">
        <v>120</v>
      </c>
      <c r="C76" s="30"/>
      <c r="E76" s="30"/>
    </row>
    <row r="77" spans="1:8" x14ac:dyDescent="0.25">
      <c r="A77" t="s">
        <v>427</v>
      </c>
      <c r="C77" s="30"/>
      <c r="E77" s="30"/>
    </row>
    <row r="78" spans="1:8" x14ac:dyDescent="0.25">
      <c r="C78" s="30"/>
      <c r="E78" s="30"/>
    </row>
    <row r="79" spans="1:8" x14ac:dyDescent="0.25">
      <c r="A79" s="7" t="s">
        <v>121</v>
      </c>
      <c r="C79" s="30"/>
      <c r="E79" s="30"/>
    </row>
    <row r="80" spans="1:8" x14ac:dyDescent="0.25">
      <c r="A80" s="7" t="s">
        <v>122</v>
      </c>
      <c r="C80" s="30"/>
      <c r="E80" s="30"/>
    </row>
    <row r="99" spans="1:18" x14ac:dyDescent="0.25">
      <c r="A99" s="7" t="s">
        <v>50</v>
      </c>
      <c r="E99" s="34">
        <f>VLOOKUP(A99,$A$1:$H$98,5,FALSE)</f>
        <v>862.04999999999973</v>
      </c>
    </row>
    <row r="100" spans="1:18" x14ac:dyDescent="0.25">
      <c r="A100" s="7" t="s">
        <v>295</v>
      </c>
      <c r="E100" s="34">
        <f>VLOOKUP(A100,$A$1:$H$98,5,FALSE)</f>
        <v>168.55</v>
      </c>
    </row>
    <row r="101" spans="1:18" x14ac:dyDescent="0.25">
      <c r="A101" s="7" t="s">
        <v>296</v>
      </c>
      <c r="E101" s="34">
        <f t="shared" ref="E101:E102" si="5">VLOOKUP(A101,$A$1:$H$98,5,FALSE)</f>
        <v>1030.5999999999997</v>
      </c>
    </row>
    <row r="102" spans="1:18" x14ac:dyDescent="0.25">
      <c r="A102" s="7" t="s">
        <v>55</v>
      </c>
      <c r="E102" s="34">
        <f t="shared" si="5"/>
        <v>35.600000000000364</v>
      </c>
    </row>
    <row r="103" spans="1:18" x14ac:dyDescent="0.25">
      <c r="A103" s="39" t="s">
        <v>257</v>
      </c>
    </row>
    <row r="104" spans="1:18" x14ac:dyDescent="0.25">
      <c r="A104" s="39" t="s">
        <v>257</v>
      </c>
      <c r="K104" s="39" t="s">
        <v>258</v>
      </c>
    </row>
    <row r="105" spans="1:18" x14ac:dyDescent="0.25">
      <c r="A105" s="34">
        <f>E102</f>
        <v>35.600000000000364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35.600000000000364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8" x14ac:dyDescent="0.25">
      <c r="A106">
        <f>A107-Calculator!$B$15</f>
        <v>205</v>
      </c>
      <c r="B106" s="12">
        <f t="dataTable" ref="B106:I112" dt2D="1" dtr="1" r1="D8" r2="D7"/>
        <v>-771.09999999999991</v>
      </c>
      <c r="C106" s="12">
        <v>-770.54999999999984</v>
      </c>
      <c r="D106" s="12">
        <v>-769.99999999999989</v>
      </c>
      <c r="E106" s="12">
        <v>-769.44999999999982</v>
      </c>
      <c r="F106" s="12">
        <v>-768.89999999999986</v>
      </c>
      <c r="G106" s="12">
        <v>-768.34999999999991</v>
      </c>
      <c r="H106" s="12">
        <v>-767.79999999999984</v>
      </c>
      <c r="I106" s="12">
        <v>-767.24999999999989</v>
      </c>
      <c r="K106">
        <f>K107-Calculator!$B$27</f>
        <v>45</v>
      </c>
      <c r="L106" s="12">
        <f t="dataTable" ref="L106:R112" dt2D="1" dtr="1" r1="D8" r2="D7" ca="1"/>
        <v>-871.9</v>
      </c>
      <c r="M106" s="12">
        <v>-871.34999999999991</v>
      </c>
      <c r="N106" s="12">
        <v>-870.8</v>
      </c>
      <c r="O106" s="12">
        <v>-870.25</v>
      </c>
      <c r="P106" s="12">
        <v>-869.69999999999993</v>
      </c>
      <c r="Q106" s="12">
        <v>-869.15</v>
      </c>
      <c r="R106" s="12">
        <v>-868.59999999999991</v>
      </c>
    </row>
    <row r="107" spans="1:18" x14ac:dyDescent="0.25">
      <c r="A107">
        <f>A108-Calculator!$B$15</f>
        <v>210</v>
      </c>
      <c r="B107" s="12">
        <v>-767.94999999999982</v>
      </c>
      <c r="C107" s="12">
        <v>-767.39999999999986</v>
      </c>
      <c r="D107" s="12">
        <v>-766.8499999999998</v>
      </c>
      <c r="E107" s="12">
        <v>-766.29999999999984</v>
      </c>
      <c r="F107" s="12">
        <v>-765.74999999999977</v>
      </c>
      <c r="G107" s="12">
        <v>-765.19999999999982</v>
      </c>
      <c r="H107" s="12">
        <v>-764.64999999999986</v>
      </c>
      <c r="I107" s="12">
        <v>-764.0999999999998</v>
      </c>
      <c r="K107">
        <f>K108-Calculator!$B$27</f>
        <v>50</v>
      </c>
      <c r="L107" s="12">
        <v>-868.74999999999989</v>
      </c>
      <c r="M107" s="12">
        <v>-868.19999999999993</v>
      </c>
      <c r="N107" s="12">
        <v>-867.64999999999986</v>
      </c>
      <c r="O107" s="12">
        <v>-867.09999999999991</v>
      </c>
      <c r="P107" s="12">
        <v>-866.55</v>
      </c>
      <c r="Q107" s="12">
        <v>-865.99999999999989</v>
      </c>
      <c r="R107" s="12">
        <v>-865.44999999999993</v>
      </c>
    </row>
    <row r="108" spans="1:18" x14ac:dyDescent="0.25">
      <c r="A108">
        <f>A109-Calculator!$B$15</f>
        <v>215</v>
      </c>
      <c r="B108" s="12">
        <v>-764.79999999999973</v>
      </c>
      <c r="C108" s="12">
        <v>-764.24999999999977</v>
      </c>
      <c r="D108" s="12">
        <v>-763.69999999999982</v>
      </c>
      <c r="E108" s="12">
        <v>-763.14999999999975</v>
      </c>
      <c r="F108" s="12">
        <v>-762.5999999999998</v>
      </c>
      <c r="G108" s="12">
        <v>-762.04999999999973</v>
      </c>
      <c r="H108" s="12">
        <v>-761.49999999999977</v>
      </c>
      <c r="I108" s="12">
        <v>-760.94999999999982</v>
      </c>
      <c r="K108">
        <f>K109-Calculator!$B$27</f>
        <v>55</v>
      </c>
      <c r="L108" s="12">
        <v>-865.59999999999991</v>
      </c>
      <c r="M108" s="12">
        <v>-865.04999999999984</v>
      </c>
      <c r="N108" s="12">
        <v>-864.49999999999989</v>
      </c>
      <c r="O108" s="12">
        <v>-863.94999999999982</v>
      </c>
      <c r="P108" s="12">
        <v>-863.39999999999986</v>
      </c>
      <c r="Q108" s="12">
        <v>-862.84999999999991</v>
      </c>
      <c r="R108" s="12">
        <v>-862.29999999999984</v>
      </c>
    </row>
    <row r="109" spans="1:18" x14ac:dyDescent="0.25">
      <c r="A109">
        <f>Calculator!B10</f>
        <v>220</v>
      </c>
      <c r="B109" s="12">
        <v>-761.64999999999975</v>
      </c>
      <c r="C109" s="12">
        <v>-761.09999999999968</v>
      </c>
      <c r="D109" s="12">
        <v>-760.54999999999973</v>
      </c>
      <c r="E109" s="12">
        <v>-759.99999999999977</v>
      </c>
      <c r="F109" s="12">
        <v>-759.4499999999997</v>
      </c>
      <c r="G109" s="12">
        <v>-758.89999999999975</v>
      </c>
      <c r="H109" s="12">
        <v>-758.34999999999968</v>
      </c>
      <c r="I109" s="12">
        <v>-757.79999999999973</v>
      </c>
      <c r="K109">
        <f>Calculator!B22</f>
        <v>60</v>
      </c>
      <c r="L109" s="12">
        <v>-862.44999999999982</v>
      </c>
      <c r="M109" s="12">
        <v>-861.89999999999986</v>
      </c>
      <c r="N109" s="12">
        <v>-861.3499999999998</v>
      </c>
      <c r="O109" s="12">
        <v>-860.79999999999984</v>
      </c>
      <c r="P109" s="12">
        <v>-860.24999999999977</v>
      </c>
      <c r="Q109" s="12">
        <v>-859.69999999999982</v>
      </c>
      <c r="R109" s="12">
        <v>-859.14999999999986</v>
      </c>
    </row>
    <row r="110" spans="1:18" x14ac:dyDescent="0.25">
      <c r="A110">
        <f>A109+Calculator!$B$15</f>
        <v>225</v>
      </c>
      <c r="B110" s="12">
        <v>-758.49999999999989</v>
      </c>
      <c r="C110" s="12">
        <v>-757.94999999999993</v>
      </c>
      <c r="D110" s="12">
        <v>-757.39999999999986</v>
      </c>
      <c r="E110" s="12">
        <v>-756.84999999999991</v>
      </c>
      <c r="F110" s="12">
        <v>-756.3</v>
      </c>
      <c r="G110" s="12">
        <v>-755.74999999999989</v>
      </c>
      <c r="H110" s="12">
        <v>-755.19999999999993</v>
      </c>
      <c r="I110" s="12">
        <v>-754.64999999999986</v>
      </c>
      <c r="K110">
        <f>K109+Calculator!$B$27</f>
        <v>65</v>
      </c>
      <c r="L110" s="12">
        <v>-859.29999999999973</v>
      </c>
      <c r="M110" s="12">
        <v>-858.74999999999977</v>
      </c>
      <c r="N110" s="12">
        <v>-858.19999999999982</v>
      </c>
      <c r="O110" s="12">
        <v>-857.64999999999975</v>
      </c>
      <c r="P110" s="12">
        <v>-857.0999999999998</v>
      </c>
      <c r="Q110" s="12">
        <v>-856.54999999999973</v>
      </c>
      <c r="R110" s="12">
        <v>-855.99999999999977</v>
      </c>
    </row>
    <row r="111" spans="1:18" x14ac:dyDescent="0.25">
      <c r="A111">
        <f>A110+Calculator!$B$15</f>
        <v>230</v>
      </c>
      <c r="B111" s="12">
        <v>-755.34999999999991</v>
      </c>
      <c r="C111" s="12">
        <v>-754.79999999999984</v>
      </c>
      <c r="D111" s="12">
        <v>-754.24999999999989</v>
      </c>
      <c r="E111" s="12">
        <v>-753.69999999999982</v>
      </c>
      <c r="F111" s="12">
        <v>-753.14999999999986</v>
      </c>
      <c r="G111" s="12">
        <v>-752.59999999999991</v>
      </c>
      <c r="H111" s="12">
        <v>-752.04999999999984</v>
      </c>
      <c r="I111" s="12">
        <v>-751.49999999999989</v>
      </c>
      <c r="K111">
        <f>K110+Calculator!$B$27</f>
        <v>70</v>
      </c>
      <c r="L111" s="12">
        <v>-856.15</v>
      </c>
      <c r="M111" s="12">
        <v>-855.59999999999991</v>
      </c>
      <c r="N111" s="12">
        <v>-855.05</v>
      </c>
      <c r="O111" s="12">
        <v>-854.5</v>
      </c>
      <c r="P111" s="12">
        <v>-853.94999999999993</v>
      </c>
      <c r="Q111" s="12">
        <v>-853.4</v>
      </c>
      <c r="R111" s="12">
        <v>-852.84999999999991</v>
      </c>
    </row>
    <row r="112" spans="1:18" x14ac:dyDescent="0.25">
      <c r="A112">
        <f>A111+Calculator!$B$15</f>
        <v>235</v>
      </c>
      <c r="B112" s="12">
        <v>-752.19999999999982</v>
      </c>
      <c r="C112" s="12">
        <v>-751.64999999999986</v>
      </c>
      <c r="D112" s="12">
        <v>-751.0999999999998</v>
      </c>
      <c r="E112" s="12">
        <v>-750.54999999999984</v>
      </c>
      <c r="F112" s="12">
        <v>-749.99999999999977</v>
      </c>
      <c r="G112" s="12">
        <v>-749.44999999999982</v>
      </c>
      <c r="H112" s="12">
        <v>-748.89999999999986</v>
      </c>
      <c r="I112" s="12">
        <v>-748.3499999999998</v>
      </c>
      <c r="K112">
        <f>K111+Calculator!$B$27</f>
        <v>75</v>
      </c>
      <c r="L112" s="12">
        <v>-852.99999999999989</v>
      </c>
      <c r="M112" s="12">
        <v>-852.44999999999993</v>
      </c>
      <c r="N112" s="12">
        <v>-851.89999999999986</v>
      </c>
      <c r="O112" s="12">
        <v>-851.34999999999991</v>
      </c>
      <c r="P112" s="12">
        <v>-850.8</v>
      </c>
      <c r="Q112" s="12">
        <v>-850.24999999999989</v>
      </c>
      <c r="R112" s="12">
        <v>-849.69999999999993</v>
      </c>
    </row>
    <row r="114" spans="1:14" x14ac:dyDescent="0.25">
      <c r="A114" s="39" t="s">
        <v>257</v>
      </c>
      <c r="K114" s="39" t="s">
        <v>258</v>
      </c>
    </row>
    <row r="115" spans="1:14" x14ac:dyDescent="0.25">
      <c r="A115" t="s">
        <v>315</v>
      </c>
      <c r="B115" t="s">
        <v>316</v>
      </c>
      <c r="C115" t="s">
        <v>317</v>
      </c>
      <c r="K115" t="s">
        <v>315</v>
      </c>
      <c r="L115" t="s">
        <v>316</v>
      </c>
      <c r="M115" t="s">
        <v>317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-771.09999999999991</v>
      </c>
      <c r="K116">
        <f>$K$106</f>
        <v>45</v>
      </c>
      <c r="L116">
        <f>$L$105</f>
        <v>-15</v>
      </c>
      <c r="M116">
        <f>K116+L116</f>
        <v>30</v>
      </c>
      <c r="N116" s="12">
        <f>L106</f>
        <v>-871.9</v>
      </c>
    </row>
    <row r="117" spans="1:14" x14ac:dyDescent="0.25">
      <c r="A117">
        <f t="shared" ref="A117" si="6">$A$107</f>
        <v>210</v>
      </c>
      <c r="B117">
        <f>$C$105</f>
        <v>-10</v>
      </c>
      <c r="C117">
        <f t="shared" ref="C117:C122" si="7">A117+B117</f>
        <v>200</v>
      </c>
      <c r="D117" s="12">
        <f>C107</f>
        <v>-767.39999999999986</v>
      </c>
      <c r="K117">
        <f t="shared" ref="K117" si="8">$K$107</f>
        <v>50</v>
      </c>
      <c r="L117">
        <f t="shared" ref="L117" si="9">$M$105</f>
        <v>-10</v>
      </c>
      <c r="M117">
        <f t="shared" ref="M117:M122" si="10">K117+L117</f>
        <v>40</v>
      </c>
      <c r="N117" s="12">
        <f>M107</f>
        <v>-868.19999999999993</v>
      </c>
    </row>
    <row r="118" spans="1:14" x14ac:dyDescent="0.25">
      <c r="A118">
        <f t="shared" ref="A118" si="11">$A$108</f>
        <v>215</v>
      </c>
      <c r="B118">
        <f>$D$105</f>
        <v>-5</v>
      </c>
      <c r="C118">
        <f t="shared" si="7"/>
        <v>210</v>
      </c>
      <c r="D118" s="12">
        <f>D108</f>
        <v>-763.69999999999982</v>
      </c>
      <c r="K118">
        <f t="shared" ref="K118" si="12">$K$108</f>
        <v>55</v>
      </c>
      <c r="L118">
        <f t="shared" ref="L118" si="13">$N$105</f>
        <v>-5</v>
      </c>
      <c r="M118">
        <f t="shared" si="10"/>
        <v>50</v>
      </c>
      <c r="N118" s="12">
        <f>N108</f>
        <v>-864.49999999999989</v>
      </c>
    </row>
    <row r="119" spans="1:14" x14ac:dyDescent="0.25">
      <c r="A119">
        <f t="shared" ref="A119" si="14">$A$109</f>
        <v>220</v>
      </c>
      <c r="B119">
        <f>$E$105</f>
        <v>0</v>
      </c>
      <c r="C119">
        <f t="shared" si="7"/>
        <v>220</v>
      </c>
      <c r="D119" s="12">
        <f>E109</f>
        <v>-759.99999999999977</v>
      </c>
      <c r="K119">
        <f t="shared" ref="K119" si="15">$K$109</f>
        <v>60</v>
      </c>
      <c r="L119">
        <f t="shared" ref="L119" si="16">$O$105</f>
        <v>0</v>
      </c>
      <c r="M119">
        <f t="shared" si="10"/>
        <v>60</v>
      </c>
      <c r="N119" s="12">
        <f>O109</f>
        <v>-860.79999999999984</v>
      </c>
    </row>
    <row r="120" spans="1:14" x14ac:dyDescent="0.25">
      <c r="A120">
        <f t="shared" ref="A120" si="17">$A$110</f>
        <v>225</v>
      </c>
      <c r="B120">
        <f>$F$105</f>
        <v>5</v>
      </c>
      <c r="C120">
        <f t="shared" si="7"/>
        <v>230</v>
      </c>
      <c r="D120" s="12">
        <f>F110</f>
        <v>-756.3</v>
      </c>
      <c r="K120">
        <f t="shared" ref="K120" si="18">$K$110</f>
        <v>65</v>
      </c>
      <c r="L120">
        <f t="shared" ref="L120" si="19">$P$105</f>
        <v>5</v>
      </c>
      <c r="M120">
        <f t="shared" si="10"/>
        <v>70</v>
      </c>
      <c r="N120" s="12">
        <f>P110</f>
        <v>-857.0999999999998</v>
      </c>
    </row>
    <row r="121" spans="1:14" x14ac:dyDescent="0.25">
      <c r="A121">
        <f t="shared" ref="A121" si="20">$A$111</f>
        <v>230</v>
      </c>
      <c r="B121">
        <f>$G$105</f>
        <v>10</v>
      </c>
      <c r="C121">
        <f t="shared" si="7"/>
        <v>240</v>
      </c>
      <c r="D121" s="12">
        <f>G111</f>
        <v>-752.59999999999991</v>
      </c>
      <c r="K121">
        <f t="shared" ref="K121" si="21">$K$111</f>
        <v>70</v>
      </c>
      <c r="L121">
        <f t="shared" ref="L121" si="22">$Q$105</f>
        <v>10</v>
      </c>
      <c r="M121">
        <f t="shared" si="10"/>
        <v>80</v>
      </c>
      <c r="N121" s="12">
        <f>Q111</f>
        <v>-853.4</v>
      </c>
    </row>
    <row r="122" spans="1:14" x14ac:dyDescent="0.25">
      <c r="A122">
        <f t="shared" ref="A122" si="23">$A$112</f>
        <v>235</v>
      </c>
      <c r="B122">
        <f>$H$105</f>
        <v>15</v>
      </c>
      <c r="C122">
        <f t="shared" si="7"/>
        <v>250</v>
      </c>
      <c r="D122" s="12">
        <f>H112</f>
        <v>-748.89999999999986</v>
      </c>
      <c r="K122">
        <f t="shared" ref="K122" si="24">$K$112</f>
        <v>75</v>
      </c>
      <c r="L122">
        <f t="shared" ref="L122" si="25">$R$105</f>
        <v>15</v>
      </c>
      <c r="M122">
        <f t="shared" si="10"/>
        <v>90</v>
      </c>
      <c r="N122" s="12">
        <f>R112</f>
        <v>-849.69999999999993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F55E2-8203-4371-9F48-4C47B653A331}">
  <dimension ref="A1:R122"/>
  <sheetViews>
    <sheetView topLeftCell="A10" workbookViewId="0">
      <selection activeCell="D18" sqref="D18"/>
    </sheetView>
  </sheetViews>
  <sheetFormatPr defaultRowHeight="15" x14ac:dyDescent="0.25"/>
  <cols>
    <col min="2" max="2" width="10.42578125" customWidth="1"/>
    <col min="3" max="3" width="10.7109375" customWidth="1"/>
    <col min="4" max="4" width="12.28515625" customWidth="1"/>
    <col min="5" max="5" width="10.7109375" customWidth="1"/>
    <col min="6" max="6" width="9.28515625" bestFit="1" customWidth="1"/>
    <col min="7" max="7" width="10.28515625" customWidth="1"/>
  </cols>
  <sheetData>
    <row r="1" spans="1:8" x14ac:dyDescent="0.25">
      <c r="A1" s="59" t="s">
        <v>152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161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444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f>IF(Calculator!B7="Cotton",Calculator!B13,IF(Calculator!B19="Cotton",Calculator!B25,0.74))</f>
        <v>0.74</v>
      </c>
      <c r="D7" s="17">
        <f>IF(Calculator!B7="Cotton",Calculator!B10,IF(Calculator!B19="Cotton",Calculator!B22,1200))</f>
        <v>1200</v>
      </c>
      <c r="E7" s="30">
        <f>ROUND(C7*D7,2)</f>
        <v>888</v>
      </c>
      <c r="F7" s="16">
        <v>0</v>
      </c>
      <c r="G7" s="30">
        <f>ROUND(E7*F7,2)</f>
        <v>0</v>
      </c>
      <c r="H7" s="30">
        <f>ROUND(E7-G7,2)</f>
        <v>888</v>
      </c>
    </row>
    <row r="8" spans="1:8" x14ac:dyDescent="0.25">
      <c r="A8" s="9" t="s">
        <v>65</v>
      </c>
      <c r="B8" s="9" t="s">
        <v>29</v>
      </c>
      <c r="C8" s="49">
        <f>IF(Calculator!B7="Cotton",Calculator!C13,IF(Calculator!B19="Cotton",Calculator!C25,0.11))</f>
        <v>0.11</v>
      </c>
      <c r="D8" s="50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1066.2</v>
      </c>
      <c r="G9" s="12">
        <f>SUM(G7:G8)</f>
        <v>0</v>
      </c>
      <c r="H9" s="12">
        <f>ROUND(E9-G9,2)</f>
        <v>1066.2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17</v>
      </c>
      <c r="C12" s="30"/>
      <c r="E12" s="30"/>
    </row>
    <row r="13" spans="1:8" x14ac:dyDescent="0.25">
      <c r="A13" s="14" t="s">
        <v>66</v>
      </c>
      <c r="B13" s="14" t="s">
        <v>18</v>
      </c>
      <c r="C13" s="15">
        <v>1.52</v>
      </c>
      <c r="D13" s="14">
        <v>2.2999999999999998</v>
      </c>
      <c r="E13" s="30">
        <f>ROUND(C13*D13,2)</f>
        <v>3.5</v>
      </c>
      <c r="F13" s="16">
        <v>0</v>
      </c>
      <c r="G13" s="30">
        <f>ROUND(E13*F13,2)</f>
        <v>0</v>
      </c>
      <c r="H13" s="30">
        <f>ROUND(E13-G13,2)</f>
        <v>3.5</v>
      </c>
    </row>
    <row r="14" spans="1:8" x14ac:dyDescent="0.25">
      <c r="A14" s="14" t="s">
        <v>67</v>
      </c>
      <c r="B14" s="14" t="s">
        <v>26</v>
      </c>
      <c r="C14" s="15">
        <v>3.56</v>
      </c>
      <c r="D14" s="14">
        <v>2.3125</v>
      </c>
      <c r="E14" s="30">
        <f>ROUND(C14*D14,2)</f>
        <v>8.23</v>
      </c>
      <c r="F14" s="16">
        <v>0</v>
      </c>
      <c r="G14" s="30">
        <f>ROUND(E14*F14,2)</f>
        <v>0</v>
      </c>
      <c r="H14" s="30">
        <f>ROUND(E14-G14,2)</f>
        <v>8.23</v>
      </c>
    </row>
    <row r="15" spans="1:8" x14ac:dyDescent="0.25">
      <c r="A15" s="14" t="s">
        <v>68</v>
      </c>
      <c r="B15" s="14" t="s">
        <v>26</v>
      </c>
      <c r="C15" s="15">
        <v>12.5</v>
      </c>
      <c r="D15" s="14">
        <v>0.5</v>
      </c>
      <c r="E15" s="30">
        <f>ROUND(C15*D15,2)</f>
        <v>6.25</v>
      </c>
      <c r="F15" s="16">
        <v>0</v>
      </c>
      <c r="G15" s="30">
        <f>ROUND(E15*F15,2)</f>
        <v>0</v>
      </c>
      <c r="H15" s="30">
        <f>ROUND(E15-G15,2)</f>
        <v>6.25</v>
      </c>
    </row>
    <row r="16" spans="1:8" x14ac:dyDescent="0.25">
      <c r="A16" s="13" t="s">
        <v>69</v>
      </c>
      <c r="C16" s="30"/>
      <c r="E16" s="30"/>
    </row>
    <row r="17" spans="1:8" x14ac:dyDescent="0.25">
      <c r="A17" s="14" t="s">
        <v>70</v>
      </c>
      <c r="B17" s="14" t="s">
        <v>29</v>
      </c>
      <c r="C17" s="15">
        <v>0.11</v>
      </c>
      <c r="D17" s="14">
        <f>D7</f>
        <v>1200</v>
      </c>
      <c r="E17" s="30">
        <f>ROUND(C17*D17,2)</f>
        <v>132</v>
      </c>
      <c r="F17" s="16">
        <v>0</v>
      </c>
      <c r="G17" s="30">
        <f>ROUND(E17*F17,2)</f>
        <v>0</v>
      </c>
      <c r="H17" s="30">
        <f>ROUND(E17-G17,2)</f>
        <v>132</v>
      </c>
    </row>
    <row r="18" spans="1:8" x14ac:dyDescent="0.25">
      <c r="A18" s="13" t="s">
        <v>20</v>
      </c>
      <c r="C18" s="30"/>
      <c r="E18" s="30"/>
    </row>
    <row r="19" spans="1:8" x14ac:dyDescent="0.25">
      <c r="A19" s="14" t="s">
        <v>22</v>
      </c>
      <c r="B19" s="14" t="s">
        <v>21</v>
      </c>
      <c r="C19" s="15">
        <v>46.6</v>
      </c>
      <c r="D19" s="14">
        <v>1.5</v>
      </c>
      <c r="E19" s="30">
        <f>ROUND(C19*D19,2)</f>
        <v>69.900000000000006</v>
      </c>
      <c r="F19" s="16">
        <v>0</v>
      </c>
      <c r="G19" s="30">
        <f>ROUND(E19*F19,2)</f>
        <v>0</v>
      </c>
      <c r="H19" s="30">
        <f>ROUND(E19-G19,2)</f>
        <v>69.900000000000006</v>
      </c>
    </row>
    <row r="20" spans="1:8" x14ac:dyDescent="0.25">
      <c r="A20" s="14" t="s">
        <v>103</v>
      </c>
      <c r="B20" s="14" t="s">
        <v>19</v>
      </c>
      <c r="C20" s="15">
        <v>4.3</v>
      </c>
      <c r="D20" s="14">
        <v>18.399999999999999</v>
      </c>
      <c r="E20" s="30">
        <f>ROUND(C20*D20,2)</f>
        <v>79.12</v>
      </c>
      <c r="F20" s="16">
        <v>0</v>
      </c>
      <c r="G20" s="30">
        <f>ROUND(E20*F20,2)</f>
        <v>0</v>
      </c>
      <c r="H20" s="30">
        <f>ROUND(E20-G20,2)</f>
        <v>79.12</v>
      </c>
    </row>
    <row r="21" spans="1:8" x14ac:dyDescent="0.25">
      <c r="A21" s="13" t="s">
        <v>23</v>
      </c>
      <c r="C21" s="30"/>
      <c r="E21" s="30"/>
    </row>
    <row r="22" spans="1:8" x14ac:dyDescent="0.25">
      <c r="A22" s="14" t="s">
        <v>71</v>
      </c>
      <c r="B22" s="14" t="s">
        <v>48</v>
      </c>
      <c r="C22" s="15">
        <v>20</v>
      </c>
      <c r="D22" s="14">
        <v>1</v>
      </c>
      <c r="E22" s="30">
        <f>ROUND(C22*D22,2)</f>
        <v>20</v>
      </c>
      <c r="F22" s="16">
        <v>0</v>
      </c>
      <c r="G22" s="30">
        <f>ROUND(E22*F22,2)</f>
        <v>0</v>
      </c>
      <c r="H22" s="30">
        <f>ROUND(E22-G22,2)</f>
        <v>20</v>
      </c>
    </row>
    <row r="23" spans="1:8" x14ac:dyDescent="0.25">
      <c r="A23" s="13" t="s">
        <v>24</v>
      </c>
      <c r="C23" s="30"/>
      <c r="E23" s="30"/>
    </row>
    <row r="24" spans="1:8" x14ac:dyDescent="0.25">
      <c r="A24" s="14" t="s">
        <v>59</v>
      </c>
      <c r="B24" s="14" t="s">
        <v>26</v>
      </c>
      <c r="C24" s="15">
        <v>14.3</v>
      </c>
      <c r="D24" s="14">
        <v>0.5</v>
      </c>
      <c r="E24" s="30">
        <f t="shared" ref="E24:E29" si="0">ROUND(C24*D24,2)</f>
        <v>7.15</v>
      </c>
      <c r="F24" s="16">
        <v>0</v>
      </c>
      <c r="G24" s="30">
        <f t="shared" ref="G24:G29" si="1">ROUND(E24*F24,2)</f>
        <v>0</v>
      </c>
      <c r="H24" s="30">
        <f t="shared" ref="H24:H29" si="2">ROUND(E24-G24,2)</f>
        <v>7.15</v>
      </c>
    </row>
    <row r="25" spans="1:8" x14ac:dyDescent="0.25">
      <c r="A25" s="14" t="s">
        <v>25</v>
      </c>
      <c r="B25" s="14" t="s">
        <v>18</v>
      </c>
      <c r="C25" s="15">
        <v>0.34</v>
      </c>
      <c r="D25" s="14">
        <v>32</v>
      </c>
      <c r="E25" s="30">
        <f t="shared" si="0"/>
        <v>10.88</v>
      </c>
      <c r="F25" s="16">
        <v>0</v>
      </c>
      <c r="G25" s="30">
        <f t="shared" si="1"/>
        <v>0</v>
      </c>
      <c r="H25" s="30">
        <f t="shared" si="2"/>
        <v>10.88</v>
      </c>
    </row>
    <row r="26" spans="1:8" x14ac:dyDescent="0.25">
      <c r="A26" s="14" t="s">
        <v>105</v>
      </c>
      <c r="B26" s="14" t="s">
        <v>18</v>
      </c>
      <c r="C26" s="15">
        <v>0.37</v>
      </c>
      <c r="D26" s="14">
        <v>48</v>
      </c>
      <c r="E26" s="30">
        <f t="shared" si="0"/>
        <v>17.760000000000002</v>
      </c>
      <c r="F26" s="16">
        <v>0</v>
      </c>
      <c r="G26" s="30">
        <f t="shared" si="1"/>
        <v>0</v>
      </c>
      <c r="H26" s="30">
        <f t="shared" si="2"/>
        <v>17.760000000000002</v>
      </c>
    </row>
    <row r="27" spans="1:8" x14ac:dyDescent="0.25">
      <c r="A27" s="14" t="s">
        <v>106</v>
      </c>
      <c r="B27" s="14" t="s">
        <v>26</v>
      </c>
      <c r="C27" s="15">
        <v>6.37</v>
      </c>
      <c r="D27" s="14">
        <v>2</v>
      </c>
      <c r="E27" s="30">
        <f t="shared" si="0"/>
        <v>12.74</v>
      </c>
      <c r="F27" s="16">
        <v>0</v>
      </c>
      <c r="G27" s="30">
        <f t="shared" si="1"/>
        <v>0</v>
      </c>
      <c r="H27" s="30">
        <f t="shared" si="2"/>
        <v>12.74</v>
      </c>
    </row>
    <row r="28" spans="1:8" x14ac:dyDescent="0.25">
      <c r="A28" s="14" t="s">
        <v>400</v>
      </c>
      <c r="B28" s="14" t="s">
        <v>26</v>
      </c>
      <c r="C28" s="15">
        <v>8.6</v>
      </c>
      <c r="D28" s="14">
        <v>7</v>
      </c>
      <c r="E28" s="30">
        <f t="shared" si="0"/>
        <v>60.2</v>
      </c>
      <c r="F28" s="16">
        <v>0</v>
      </c>
      <c r="G28" s="30">
        <f t="shared" si="1"/>
        <v>0</v>
      </c>
      <c r="H28" s="30">
        <f t="shared" si="2"/>
        <v>60.2</v>
      </c>
    </row>
    <row r="29" spans="1:8" x14ac:dyDescent="0.25">
      <c r="A29" s="14" t="s">
        <v>74</v>
      </c>
      <c r="B29" s="14" t="s">
        <v>26</v>
      </c>
      <c r="C29" s="15">
        <v>11.45</v>
      </c>
      <c r="D29" s="14">
        <v>2</v>
      </c>
      <c r="E29" s="30">
        <f t="shared" si="0"/>
        <v>22.9</v>
      </c>
      <c r="F29" s="16">
        <v>0</v>
      </c>
      <c r="G29" s="30">
        <f t="shared" si="1"/>
        <v>0</v>
      </c>
      <c r="H29" s="30">
        <f t="shared" si="2"/>
        <v>22.9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78</v>
      </c>
      <c r="B31" s="14" t="s">
        <v>29</v>
      </c>
      <c r="C31" s="15">
        <v>9.3000000000000007</v>
      </c>
      <c r="D31" s="14">
        <v>2</v>
      </c>
      <c r="E31" s="30">
        <f>ROUND(C31*D31,2)</f>
        <v>18.600000000000001</v>
      </c>
      <c r="F31" s="16">
        <v>0</v>
      </c>
      <c r="G31" s="30">
        <f>ROUND(E31*F31,2)</f>
        <v>0</v>
      </c>
      <c r="H31" s="30">
        <f>ROUND(E31-G31,2)</f>
        <v>18.600000000000001</v>
      </c>
    </row>
    <row r="32" spans="1:8" x14ac:dyDescent="0.25">
      <c r="A32" s="14" t="s">
        <v>107</v>
      </c>
      <c r="B32" s="14" t="s">
        <v>18</v>
      </c>
      <c r="C32" s="15">
        <v>1.43</v>
      </c>
      <c r="D32" s="14">
        <v>3.2</v>
      </c>
      <c r="E32" s="30">
        <f>ROUND(C32*D32,2)</f>
        <v>4.58</v>
      </c>
      <c r="F32" s="16">
        <v>0</v>
      </c>
      <c r="G32" s="30">
        <f>ROUND(E32*F32,2)</f>
        <v>0</v>
      </c>
      <c r="H32" s="30">
        <f>ROUND(E32-G32,2)</f>
        <v>4.58</v>
      </c>
    </row>
    <row r="33" spans="1:8" x14ac:dyDescent="0.25">
      <c r="A33" s="14" t="s">
        <v>79</v>
      </c>
      <c r="B33" s="14" t="s">
        <v>18</v>
      </c>
      <c r="C33" s="15">
        <v>5.95</v>
      </c>
      <c r="D33" s="14">
        <v>2</v>
      </c>
      <c r="E33" s="30">
        <f>ROUND(C33*D33,2)</f>
        <v>11.9</v>
      </c>
      <c r="F33" s="16">
        <v>0</v>
      </c>
      <c r="G33" s="30">
        <f>ROUND(E33*F33,2)</f>
        <v>0</v>
      </c>
      <c r="H33" s="30">
        <f>ROUND(E33-G33,2)</f>
        <v>11.9</v>
      </c>
    </row>
    <row r="34" spans="1:8" x14ac:dyDescent="0.25">
      <c r="A34" s="14" t="s">
        <v>112</v>
      </c>
      <c r="B34" s="14" t="s">
        <v>48</v>
      </c>
      <c r="C34" s="15">
        <v>15</v>
      </c>
      <c r="D34" s="14">
        <v>1</v>
      </c>
      <c r="E34" s="30">
        <f>ROUND(C34*D34,2)</f>
        <v>15</v>
      </c>
      <c r="F34" s="16">
        <v>0</v>
      </c>
      <c r="G34" s="30">
        <f>ROUND(E34*F34,2)</f>
        <v>0</v>
      </c>
      <c r="H34" s="30">
        <f>ROUND(E34-G34,2)</f>
        <v>15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401</v>
      </c>
      <c r="B36" s="14" t="s">
        <v>60</v>
      </c>
      <c r="C36" s="15">
        <v>2.3199999999999998</v>
      </c>
      <c r="D36" s="14">
        <v>45</v>
      </c>
      <c r="E36" s="30">
        <f>ROUND(C36*D36,2)</f>
        <v>104.4</v>
      </c>
      <c r="F36" s="16">
        <v>0</v>
      </c>
      <c r="G36" s="30">
        <f>ROUND(E36*F36,2)</f>
        <v>0</v>
      </c>
      <c r="H36" s="30">
        <f>ROUND(E36-G36,2)</f>
        <v>104.4</v>
      </c>
    </row>
    <row r="37" spans="1:8" x14ac:dyDescent="0.25">
      <c r="A37" s="13" t="s">
        <v>85</v>
      </c>
      <c r="C37" s="30"/>
      <c r="E37" s="30"/>
    </row>
    <row r="38" spans="1:8" x14ac:dyDescent="0.25">
      <c r="A38" s="14" t="s">
        <v>86</v>
      </c>
      <c r="B38" s="14" t="s">
        <v>18</v>
      </c>
      <c r="C38" s="15">
        <v>0.22</v>
      </c>
      <c r="D38" s="14">
        <v>32</v>
      </c>
      <c r="E38" s="30">
        <f>ROUND(C38*D38,2)</f>
        <v>7.04</v>
      </c>
      <c r="F38" s="16">
        <v>0</v>
      </c>
      <c r="G38" s="30">
        <f>ROUND(E38*F38,2)</f>
        <v>0</v>
      </c>
      <c r="H38" s="30">
        <f>ROUND(E38-G38,2)</f>
        <v>7.04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0.4</v>
      </c>
      <c r="E40" s="30">
        <f>ROUND(C40*D40,2)</f>
        <v>1.32</v>
      </c>
      <c r="F40" s="16">
        <v>0</v>
      </c>
      <c r="G40" s="30">
        <f>ROUND(E40*F40,2)</f>
        <v>0</v>
      </c>
      <c r="H40" s="30">
        <f>ROUND(E40-G40,2)</f>
        <v>1.32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87</v>
      </c>
      <c r="C43" s="30"/>
      <c r="E43" s="30"/>
    </row>
    <row r="44" spans="1:8" x14ac:dyDescent="0.25">
      <c r="A44" s="14" t="s">
        <v>88</v>
      </c>
      <c r="B44" s="14" t="s">
        <v>48</v>
      </c>
      <c r="C44" s="15">
        <v>1</v>
      </c>
      <c r="D44" s="14">
        <v>1</v>
      </c>
      <c r="E44" s="30">
        <f>ROUND(C44*D44,2)</f>
        <v>1</v>
      </c>
      <c r="F44" s="16">
        <v>0</v>
      </c>
      <c r="G44" s="30">
        <f>ROUND(E44*F44,2)</f>
        <v>0</v>
      </c>
      <c r="H44" s="30">
        <f>ROUND(E44-G44,2)</f>
        <v>1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58</v>
      </c>
      <c r="D46" s="14">
        <v>0.66600000000000004</v>
      </c>
      <c r="E46" s="30">
        <f>ROUND(C46*D46,2)</f>
        <v>38.630000000000003</v>
      </c>
      <c r="F46" s="16">
        <v>0</v>
      </c>
      <c r="G46" s="30">
        <f>ROUND(E46*F46,2)</f>
        <v>0</v>
      </c>
      <c r="H46" s="30">
        <f>ROUND(E46-G46,2)</f>
        <v>38.630000000000003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117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16.54</v>
      </c>
      <c r="D52" s="14">
        <v>0.29880000000000001</v>
      </c>
      <c r="E52" s="30">
        <f>ROUND(C52*D52,2)</f>
        <v>4.9400000000000004</v>
      </c>
      <c r="F52" s="16">
        <v>0</v>
      </c>
      <c r="G52" s="30">
        <f>ROUND(E52*F52,2)</f>
        <v>0</v>
      </c>
      <c r="H52" s="30">
        <f>ROUND(E52-G52,2)</f>
        <v>4.9400000000000004</v>
      </c>
    </row>
    <row r="53" spans="1:8" x14ac:dyDescent="0.25">
      <c r="A53" s="14" t="s">
        <v>91</v>
      </c>
      <c r="B53" s="14" t="s">
        <v>39</v>
      </c>
      <c r="C53" s="15">
        <v>16.54</v>
      </c>
      <c r="D53" s="14">
        <v>0.2722</v>
      </c>
      <c r="E53" s="30">
        <f>ROUND(C53*D53,2)</f>
        <v>4.5</v>
      </c>
      <c r="F53" s="16">
        <v>0</v>
      </c>
      <c r="G53" s="30">
        <f>ROUND(E53*F53,2)</f>
        <v>0</v>
      </c>
      <c r="H53" s="30">
        <f>ROUND(E53-G53,2)</f>
        <v>4.5</v>
      </c>
    </row>
    <row r="54" spans="1:8" x14ac:dyDescent="0.25">
      <c r="A54" s="13" t="s">
        <v>43</v>
      </c>
      <c r="C54" s="30"/>
      <c r="E54" s="30"/>
    </row>
    <row r="55" spans="1:8" x14ac:dyDescent="0.25">
      <c r="A55" s="14" t="s">
        <v>42</v>
      </c>
      <c r="B55" s="14" t="s">
        <v>39</v>
      </c>
      <c r="C55" s="15">
        <v>9.06</v>
      </c>
      <c r="D55" s="14">
        <v>9.98E-2</v>
      </c>
      <c r="E55" s="30">
        <f>ROUND(C55*D55,2)</f>
        <v>0.9</v>
      </c>
      <c r="F55" s="16">
        <v>0</v>
      </c>
      <c r="G55" s="30">
        <f>ROUND(E55*F55,2)</f>
        <v>0</v>
      </c>
      <c r="H55" s="30">
        <f>ROUND(E55-G55,2)</f>
        <v>0.9</v>
      </c>
    </row>
    <row r="56" spans="1:8" x14ac:dyDescent="0.25">
      <c r="A56" s="14" t="s">
        <v>91</v>
      </c>
      <c r="B56" s="14" t="s">
        <v>39</v>
      </c>
      <c r="C56" s="15">
        <v>9.06</v>
      </c>
      <c r="D56" s="14">
        <v>0.22220000000000001</v>
      </c>
      <c r="E56" s="30">
        <f>ROUND(C56*D56,2)</f>
        <v>2.0099999999999998</v>
      </c>
      <c r="F56" s="16">
        <v>0</v>
      </c>
      <c r="G56" s="30">
        <f>ROUND(E56*F56,2)</f>
        <v>0</v>
      </c>
      <c r="H56" s="30">
        <f>ROUND(E56-G56,2)</f>
        <v>2.0099999999999998</v>
      </c>
    </row>
    <row r="57" spans="1:8" x14ac:dyDescent="0.25">
      <c r="A57" s="14" t="s">
        <v>44</v>
      </c>
      <c r="B57" s="14" t="s">
        <v>39</v>
      </c>
      <c r="C57" s="15">
        <v>16.62</v>
      </c>
      <c r="D57" s="14">
        <v>0.45679999999999998</v>
      </c>
      <c r="E57" s="30">
        <f>ROUND(C57*D57,2)</f>
        <v>7.59</v>
      </c>
      <c r="F57" s="16">
        <v>0</v>
      </c>
      <c r="G57" s="30">
        <f>ROUND(E57*F57,2)</f>
        <v>0</v>
      </c>
      <c r="H57" s="30">
        <f>ROUND(E57-G57,2)</f>
        <v>7.59</v>
      </c>
    </row>
    <row r="58" spans="1:8" x14ac:dyDescent="0.25">
      <c r="A58" s="13" t="s">
        <v>45</v>
      </c>
      <c r="C58" s="30"/>
      <c r="E58" s="30"/>
    </row>
    <row r="59" spans="1:8" x14ac:dyDescent="0.25">
      <c r="A59" s="14" t="s">
        <v>38</v>
      </c>
      <c r="B59" s="14" t="s">
        <v>19</v>
      </c>
      <c r="C59" s="15">
        <v>4.4800000000000004</v>
      </c>
      <c r="D59" s="14">
        <v>4.6136999999999997</v>
      </c>
      <c r="E59" s="30">
        <f>ROUND(C59*D59,2)</f>
        <v>20.67</v>
      </c>
      <c r="F59" s="16">
        <v>0</v>
      </c>
      <c r="G59" s="30">
        <f>ROUND(E59*F59,2)</f>
        <v>0</v>
      </c>
      <c r="H59" s="30">
        <f>ROUND(E59-G59,2)</f>
        <v>20.67</v>
      </c>
    </row>
    <row r="60" spans="1:8" x14ac:dyDescent="0.25">
      <c r="A60" s="14" t="s">
        <v>91</v>
      </c>
      <c r="B60" s="14" t="s">
        <v>19</v>
      </c>
      <c r="C60" s="15">
        <v>4.4800000000000004</v>
      </c>
      <c r="D60" s="14">
        <v>5.7069000000000001</v>
      </c>
      <c r="E60" s="30">
        <f>ROUND(C60*D60,2)</f>
        <v>25.57</v>
      </c>
      <c r="F60" s="16">
        <v>0</v>
      </c>
      <c r="G60" s="30">
        <f>ROUND(E60*F60,2)</f>
        <v>0</v>
      </c>
      <c r="H60" s="30">
        <f>ROUND(E60-G60,2)</f>
        <v>25.57</v>
      </c>
    </row>
    <row r="61" spans="1:8" x14ac:dyDescent="0.25">
      <c r="A61" s="13" t="s">
        <v>47</v>
      </c>
      <c r="C61" s="30"/>
      <c r="E61" s="30"/>
    </row>
    <row r="62" spans="1:8" x14ac:dyDescent="0.25">
      <c r="A62" s="14" t="s">
        <v>42</v>
      </c>
      <c r="B62" s="14" t="s">
        <v>48</v>
      </c>
      <c r="C62" s="15">
        <v>7.06</v>
      </c>
      <c r="D62" s="14">
        <v>1</v>
      </c>
      <c r="E62" s="30">
        <f>ROUND(C62*D62,2)</f>
        <v>7.06</v>
      </c>
      <c r="F62" s="16">
        <v>0</v>
      </c>
      <c r="G62" s="30">
        <f>ROUND(E62*F62,2)</f>
        <v>0</v>
      </c>
      <c r="H62" s="30">
        <f t="shared" ref="H62:H67" si="3">ROUND(E62-G62,2)</f>
        <v>7.06</v>
      </c>
    </row>
    <row r="63" spans="1:8" x14ac:dyDescent="0.25">
      <c r="A63" s="14" t="s">
        <v>38</v>
      </c>
      <c r="B63" s="14" t="s">
        <v>48</v>
      </c>
      <c r="C63" s="15">
        <v>2.84</v>
      </c>
      <c r="D63" s="14">
        <v>1</v>
      </c>
      <c r="E63" s="30">
        <f>ROUND(C63*D63,2)</f>
        <v>2.84</v>
      </c>
      <c r="F63" s="16">
        <v>0</v>
      </c>
      <c r="G63" s="30">
        <f>ROUND(E63*F63,2)</f>
        <v>0</v>
      </c>
      <c r="H63" s="30">
        <f t="shared" si="3"/>
        <v>2.84</v>
      </c>
    </row>
    <row r="64" spans="1:8" x14ac:dyDescent="0.25">
      <c r="A64" s="14" t="s">
        <v>91</v>
      </c>
      <c r="B64" s="14" t="s">
        <v>48</v>
      </c>
      <c r="C64" s="15">
        <v>26.93</v>
      </c>
      <c r="D64" s="14">
        <v>1</v>
      </c>
      <c r="E64" s="30">
        <f>ROUND(C64*D64,2)</f>
        <v>26.93</v>
      </c>
      <c r="F64" s="16">
        <v>0</v>
      </c>
      <c r="G64" s="30">
        <f>ROUND(E64*F64,2)</f>
        <v>0</v>
      </c>
      <c r="H64" s="30">
        <f t="shared" si="3"/>
        <v>26.93</v>
      </c>
    </row>
    <row r="65" spans="1:8" x14ac:dyDescent="0.25">
      <c r="A65" s="9" t="s">
        <v>49</v>
      </c>
      <c r="B65" s="9" t="s">
        <v>48</v>
      </c>
      <c r="C65" s="10">
        <v>21.69</v>
      </c>
      <c r="D65" s="9">
        <v>1</v>
      </c>
      <c r="E65" s="28">
        <f>ROUND(C65*D65,2)</f>
        <v>21.69</v>
      </c>
      <c r="F65" s="11">
        <v>0</v>
      </c>
      <c r="G65" s="28">
        <f>ROUND(E65*F65,2)</f>
        <v>0</v>
      </c>
      <c r="H65" s="28">
        <f t="shared" si="3"/>
        <v>21.69</v>
      </c>
    </row>
    <row r="66" spans="1:8" x14ac:dyDescent="0.25">
      <c r="A66" s="7" t="s">
        <v>50</v>
      </c>
      <c r="C66" s="30"/>
      <c r="E66" s="30">
        <f>SUM(E13:E65)</f>
        <v>796.63</v>
      </c>
      <c r="G66" s="12">
        <f>SUM(G13:G65)</f>
        <v>0</v>
      </c>
      <c r="H66" s="12">
        <f t="shared" si="3"/>
        <v>796.63</v>
      </c>
    </row>
    <row r="67" spans="1:8" x14ac:dyDescent="0.25">
      <c r="A67" s="7" t="s">
        <v>51</v>
      </c>
      <c r="C67" s="30"/>
      <c r="E67" s="30">
        <f>+E9-E66</f>
        <v>269.57000000000005</v>
      </c>
      <c r="G67" s="12">
        <f>+G9-G66</f>
        <v>0</v>
      </c>
      <c r="H67" s="12">
        <f t="shared" si="3"/>
        <v>269.57</v>
      </c>
    </row>
    <row r="68" spans="1:8" x14ac:dyDescent="0.25">
      <c r="A68" t="s">
        <v>12</v>
      </c>
      <c r="C68" s="30"/>
      <c r="E68" s="30"/>
    </row>
    <row r="69" spans="1:8" x14ac:dyDescent="0.25">
      <c r="A69" s="7" t="s">
        <v>52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10.54</v>
      </c>
      <c r="D70" s="14">
        <v>1</v>
      </c>
      <c r="E70" s="30">
        <f>ROUND(C70*D70,2)</f>
        <v>10.54</v>
      </c>
      <c r="F70" s="16">
        <v>0</v>
      </c>
      <c r="G70" s="30">
        <f>ROUND(E70*F70,2)</f>
        <v>0</v>
      </c>
      <c r="H70" s="30">
        <f t="shared" ref="H70:H75" si="4">ROUND(E70-G70,2)</f>
        <v>10.54</v>
      </c>
    </row>
    <row r="71" spans="1:8" x14ac:dyDescent="0.25">
      <c r="A71" s="14" t="s">
        <v>38</v>
      </c>
      <c r="B71" s="14" t="s">
        <v>48</v>
      </c>
      <c r="C71" s="15">
        <v>20.07</v>
      </c>
      <c r="D71" s="14">
        <v>1</v>
      </c>
      <c r="E71" s="30">
        <f>ROUND(C71*D71,2)</f>
        <v>20.07</v>
      </c>
      <c r="F71" s="16">
        <v>0</v>
      </c>
      <c r="G71" s="30">
        <f>ROUND(E71*F71,2)</f>
        <v>0</v>
      </c>
      <c r="H71" s="30">
        <f t="shared" si="4"/>
        <v>20.07</v>
      </c>
    </row>
    <row r="72" spans="1:8" x14ac:dyDescent="0.25">
      <c r="A72" s="9" t="s">
        <v>91</v>
      </c>
      <c r="B72" s="9" t="s">
        <v>48</v>
      </c>
      <c r="C72" s="10">
        <v>123.39</v>
      </c>
      <c r="D72" s="9">
        <v>1</v>
      </c>
      <c r="E72" s="28">
        <f>ROUND(C72*D72,2)</f>
        <v>123.39</v>
      </c>
      <c r="F72" s="11">
        <v>0</v>
      </c>
      <c r="G72" s="28">
        <f>ROUND(E72*F72,2)</f>
        <v>0</v>
      </c>
      <c r="H72" s="28">
        <f t="shared" si="4"/>
        <v>123.39</v>
      </c>
    </row>
    <row r="73" spans="1:8" x14ac:dyDescent="0.25">
      <c r="A73" s="7" t="s">
        <v>53</v>
      </c>
      <c r="C73" s="30"/>
      <c r="E73" s="30">
        <f>SUM(E70:E72)</f>
        <v>154</v>
      </c>
      <c r="G73" s="12">
        <f>SUM(G70:G72)</f>
        <v>0</v>
      </c>
      <c r="H73" s="12">
        <f t="shared" si="4"/>
        <v>154</v>
      </c>
    </row>
    <row r="74" spans="1:8" x14ac:dyDescent="0.25">
      <c r="A74" s="7" t="s">
        <v>54</v>
      </c>
      <c r="C74" s="30"/>
      <c r="E74" s="30">
        <f>+E66+E73</f>
        <v>950.63</v>
      </c>
      <c r="G74" s="12">
        <f>+G66+G73</f>
        <v>0</v>
      </c>
      <c r="H74" s="12">
        <f t="shared" si="4"/>
        <v>950.63</v>
      </c>
    </row>
    <row r="75" spans="1:8" x14ac:dyDescent="0.25">
      <c r="A75" s="7" t="s">
        <v>55</v>
      </c>
      <c r="C75" s="30"/>
      <c r="E75" s="30">
        <f>+E9-E74</f>
        <v>115.57000000000005</v>
      </c>
      <c r="G75" s="12">
        <f>+G9-G74</f>
        <v>0</v>
      </c>
      <c r="H75" s="12">
        <f t="shared" si="4"/>
        <v>115.57</v>
      </c>
    </row>
    <row r="76" spans="1:8" x14ac:dyDescent="0.25">
      <c r="A76" t="s">
        <v>120</v>
      </c>
      <c r="C76" s="30"/>
      <c r="E76" s="30"/>
    </row>
    <row r="77" spans="1:8" x14ac:dyDescent="0.25">
      <c r="A77" t="s">
        <v>427</v>
      </c>
      <c r="C77" s="30"/>
      <c r="E77" s="30"/>
    </row>
    <row r="78" spans="1:8" x14ac:dyDescent="0.25">
      <c r="C78" s="30"/>
      <c r="E78" s="30"/>
    </row>
    <row r="79" spans="1:8" x14ac:dyDescent="0.25">
      <c r="A79" s="7" t="s">
        <v>121</v>
      </c>
      <c r="C79" s="30"/>
      <c r="E79" s="30"/>
    </row>
    <row r="80" spans="1:8" x14ac:dyDescent="0.25">
      <c r="A80" s="7" t="s">
        <v>122</v>
      </c>
      <c r="C80" s="30"/>
      <c r="E80" s="30"/>
    </row>
    <row r="99" spans="1:18" x14ac:dyDescent="0.25">
      <c r="A99" s="7" t="s">
        <v>50</v>
      </c>
      <c r="E99" s="34">
        <f>VLOOKUP(A99,$A$1:$H$98,5,FALSE)</f>
        <v>796.63</v>
      </c>
    </row>
    <row r="100" spans="1:18" x14ac:dyDescent="0.25">
      <c r="A100" s="7" t="s">
        <v>295</v>
      </c>
      <c r="E100" s="34">
        <f>VLOOKUP(A100,$A$1:$H$98,5,FALSE)</f>
        <v>154</v>
      </c>
    </row>
    <row r="101" spans="1:18" x14ac:dyDescent="0.25">
      <c r="A101" s="7" t="s">
        <v>296</v>
      </c>
      <c r="E101" s="34">
        <f t="shared" ref="E101:E102" si="5">VLOOKUP(A101,$A$1:$H$98,5,FALSE)</f>
        <v>950.63</v>
      </c>
    </row>
    <row r="102" spans="1:18" x14ac:dyDescent="0.25">
      <c r="A102" s="7" t="s">
        <v>55</v>
      </c>
      <c r="E102" s="34">
        <f t="shared" si="5"/>
        <v>115.57000000000005</v>
      </c>
    </row>
    <row r="103" spans="1:18" x14ac:dyDescent="0.25">
      <c r="A103" s="39" t="s">
        <v>257</v>
      </c>
    </row>
    <row r="104" spans="1:18" x14ac:dyDescent="0.25">
      <c r="A104" s="39" t="s">
        <v>257</v>
      </c>
      <c r="K104" s="39" t="s">
        <v>258</v>
      </c>
    </row>
    <row r="105" spans="1:18" x14ac:dyDescent="0.25">
      <c r="A105" s="34">
        <f>E102</f>
        <v>115.57000000000005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115.57000000000005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8" x14ac:dyDescent="0.25">
      <c r="A106">
        <f>A107-Calculator!$B$15</f>
        <v>205</v>
      </c>
      <c r="B106" s="12">
        <f t="dataTable" ref="B106:I112" dt2D="1" dtr="1" r1="D8" r2="D7"/>
        <v>-691.13000000000011</v>
      </c>
      <c r="C106" s="12">
        <v>-690.58</v>
      </c>
      <c r="D106" s="12">
        <v>-690.03000000000009</v>
      </c>
      <c r="E106" s="12">
        <v>-689.48</v>
      </c>
      <c r="F106" s="12">
        <v>-688.93000000000006</v>
      </c>
      <c r="G106" s="12">
        <v>-688.38000000000011</v>
      </c>
      <c r="H106" s="12">
        <v>-687.83</v>
      </c>
      <c r="I106" s="12">
        <v>-687.28000000000009</v>
      </c>
      <c r="K106">
        <f>K107-Calculator!$B$27</f>
        <v>45</v>
      </c>
      <c r="L106" s="12">
        <f t="dataTable" ref="L106:R112" dt2D="1" dtr="1" r1="D8" r2="D7" ca="1"/>
        <v>-791.93000000000006</v>
      </c>
      <c r="M106" s="12">
        <v>-791.38</v>
      </c>
      <c r="N106" s="12">
        <v>-790.83</v>
      </c>
      <c r="O106" s="12">
        <v>-790.28000000000009</v>
      </c>
      <c r="P106" s="12">
        <v>-789.73</v>
      </c>
      <c r="Q106" s="12">
        <v>-789.18000000000006</v>
      </c>
      <c r="R106" s="12">
        <v>-788.63</v>
      </c>
    </row>
    <row r="107" spans="1:18" x14ac:dyDescent="0.25">
      <c r="A107">
        <f>A108-Calculator!$B$15</f>
        <v>210</v>
      </c>
      <c r="B107" s="12">
        <v>-687.98</v>
      </c>
      <c r="C107" s="12">
        <v>-687.43000000000006</v>
      </c>
      <c r="D107" s="12">
        <v>-686.88</v>
      </c>
      <c r="E107" s="12">
        <v>-686.33</v>
      </c>
      <c r="F107" s="12">
        <v>-685.78</v>
      </c>
      <c r="G107" s="12">
        <v>-685.23</v>
      </c>
      <c r="H107" s="12">
        <v>-684.68000000000006</v>
      </c>
      <c r="I107" s="12">
        <v>-684.13</v>
      </c>
      <c r="K107">
        <f>K108-Calculator!$B$27</f>
        <v>50</v>
      </c>
      <c r="L107" s="12">
        <v>-788.78000000000009</v>
      </c>
      <c r="M107" s="12">
        <v>-788.23000000000013</v>
      </c>
      <c r="N107" s="12">
        <v>-787.68000000000006</v>
      </c>
      <c r="O107" s="12">
        <v>-787.13000000000011</v>
      </c>
      <c r="P107" s="12">
        <v>-786.58000000000015</v>
      </c>
      <c r="Q107" s="12">
        <v>-786.03000000000009</v>
      </c>
      <c r="R107" s="12">
        <v>-785.48000000000013</v>
      </c>
    </row>
    <row r="108" spans="1:18" x14ac:dyDescent="0.25">
      <c r="A108">
        <f>A109-Calculator!$B$15</f>
        <v>215</v>
      </c>
      <c r="B108" s="12">
        <v>-684.83000000000015</v>
      </c>
      <c r="C108" s="12">
        <v>-684.28000000000009</v>
      </c>
      <c r="D108" s="12">
        <v>-683.73000000000013</v>
      </c>
      <c r="E108" s="12">
        <v>-683.18000000000006</v>
      </c>
      <c r="F108" s="12">
        <v>-682.63000000000011</v>
      </c>
      <c r="G108" s="12">
        <v>-682.08000000000015</v>
      </c>
      <c r="H108" s="12">
        <v>-681.53000000000009</v>
      </c>
      <c r="I108" s="12">
        <v>-680.98000000000013</v>
      </c>
      <c r="K108">
        <f>K109-Calculator!$B$27</f>
        <v>55</v>
      </c>
      <c r="L108" s="12">
        <v>-785.63000000000011</v>
      </c>
      <c r="M108" s="12">
        <v>-785.08</v>
      </c>
      <c r="N108" s="12">
        <v>-784.53000000000009</v>
      </c>
      <c r="O108" s="12">
        <v>-783.98</v>
      </c>
      <c r="P108" s="12">
        <v>-783.43000000000006</v>
      </c>
      <c r="Q108" s="12">
        <v>-782.88000000000011</v>
      </c>
      <c r="R108" s="12">
        <v>-782.33</v>
      </c>
    </row>
    <row r="109" spans="1:18" x14ac:dyDescent="0.25">
      <c r="A109">
        <f>Calculator!B10</f>
        <v>220</v>
      </c>
      <c r="B109" s="12">
        <v>-681.68000000000006</v>
      </c>
      <c r="C109" s="12">
        <v>-681.13</v>
      </c>
      <c r="D109" s="12">
        <v>-680.58</v>
      </c>
      <c r="E109" s="12">
        <v>-680.03</v>
      </c>
      <c r="F109" s="12">
        <v>-679.48</v>
      </c>
      <c r="G109" s="12">
        <v>-678.93000000000006</v>
      </c>
      <c r="H109" s="12">
        <v>-678.38</v>
      </c>
      <c r="I109" s="12">
        <v>-677.83</v>
      </c>
      <c r="K109">
        <f>Calculator!B22</f>
        <v>60</v>
      </c>
      <c r="L109" s="12">
        <v>-782.48000000000013</v>
      </c>
      <c r="M109" s="12">
        <v>-781.93000000000018</v>
      </c>
      <c r="N109" s="12">
        <v>-781.38000000000011</v>
      </c>
      <c r="O109" s="12">
        <v>-780.83000000000015</v>
      </c>
      <c r="P109" s="12">
        <v>-780.28000000000009</v>
      </c>
      <c r="Q109" s="12">
        <v>-779.73000000000013</v>
      </c>
      <c r="R109" s="12">
        <v>-779.18000000000018</v>
      </c>
    </row>
    <row r="110" spans="1:18" x14ac:dyDescent="0.25">
      <c r="A110">
        <f>A109+Calculator!$B$15</f>
        <v>225</v>
      </c>
      <c r="B110" s="12">
        <v>-678.53</v>
      </c>
      <c r="C110" s="12">
        <v>-677.98</v>
      </c>
      <c r="D110" s="12">
        <v>-677.43000000000006</v>
      </c>
      <c r="E110" s="12">
        <v>-676.88</v>
      </c>
      <c r="F110" s="12">
        <v>-676.32999999999993</v>
      </c>
      <c r="G110" s="12">
        <v>-675.78</v>
      </c>
      <c r="H110" s="12">
        <v>-675.23</v>
      </c>
      <c r="I110" s="12">
        <v>-674.68000000000006</v>
      </c>
      <c r="K110">
        <f>K109+Calculator!$B$27</f>
        <v>65</v>
      </c>
      <c r="L110" s="12">
        <v>-779.33</v>
      </c>
      <c r="M110" s="12">
        <v>-778.78000000000009</v>
      </c>
      <c r="N110" s="12">
        <v>-778.23000000000013</v>
      </c>
      <c r="O110" s="12">
        <v>-777.68000000000006</v>
      </c>
      <c r="P110" s="12">
        <v>-777.13000000000011</v>
      </c>
      <c r="Q110" s="12">
        <v>-776.58</v>
      </c>
      <c r="R110" s="12">
        <v>-776.03000000000009</v>
      </c>
    </row>
    <row r="111" spans="1:18" x14ac:dyDescent="0.25">
      <c r="A111">
        <f>A110+Calculator!$B$15</f>
        <v>230</v>
      </c>
      <c r="B111" s="12">
        <v>-675.38000000000011</v>
      </c>
      <c r="C111" s="12">
        <v>-674.83</v>
      </c>
      <c r="D111" s="12">
        <v>-674.28000000000009</v>
      </c>
      <c r="E111" s="12">
        <v>-673.73</v>
      </c>
      <c r="F111" s="12">
        <v>-673.18000000000006</v>
      </c>
      <c r="G111" s="12">
        <v>-672.63000000000011</v>
      </c>
      <c r="H111" s="12">
        <v>-672.08</v>
      </c>
      <c r="I111" s="12">
        <v>-671.53000000000009</v>
      </c>
      <c r="K111">
        <f>K110+Calculator!$B$27</f>
        <v>70</v>
      </c>
      <c r="L111" s="12">
        <v>-776.18000000000006</v>
      </c>
      <c r="M111" s="12">
        <v>-775.63</v>
      </c>
      <c r="N111" s="12">
        <v>-775.08</v>
      </c>
      <c r="O111" s="12">
        <v>-774.53000000000009</v>
      </c>
      <c r="P111" s="12">
        <v>-773.98</v>
      </c>
      <c r="Q111" s="12">
        <v>-773.43000000000006</v>
      </c>
      <c r="R111" s="12">
        <v>-772.88</v>
      </c>
    </row>
    <row r="112" spans="1:18" x14ac:dyDescent="0.25">
      <c r="A112">
        <f>A111+Calculator!$B$15</f>
        <v>235</v>
      </c>
      <c r="B112" s="12">
        <v>-672.23</v>
      </c>
      <c r="C112" s="12">
        <v>-671.68000000000006</v>
      </c>
      <c r="D112" s="12">
        <v>-671.13</v>
      </c>
      <c r="E112" s="12">
        <v>-670.58</v>
      </c>
      <c r="F112" s="12">
        <v>-670.03</v>
      </c>
      <c r="G112" s="12">
        <v>-669.48</v>
      </c>
      <c r="H112" s="12">
        <v>-668.93000000000006</v>
      </c>
      <c r="I112" s="12">
        <v>-668.38</v>
      </c>
      <c r="K112">
        <f>K111+Calculator!$B$27</f>
        <v>75</v>
      </c>
      <c r="L112" s="12">
        <v>-773.03000000000009</v>
      </c>
      <c r="M112" s="12">
        <v>-772.48000000000013</v>
      </c>
      <c r="N112" s="12">
        <v>-771.93000000000006</v>
      </c>
      <c r="O112" s="12">
        <v>-771.38000000000011</v>
      </c>
      <c r="P112" s="12">
        <v>-770.83000000000015</v>
      </c>
      <c r="Q112" s="12">
        <v>-770.28000000000009</v>
      </c>
      <c r="R112" s="12">
        <v>-769.73000000000013</v>
      </c>
    </row>
    <row r="114" spans="1:14" x14ac:dyDescent="0.25">
      <c r="A114" s="39" t="s">
        <v>257</v>
      </c>
      <c r="K114" s="39" t="s">
        <v>258</v>
      </c>
    </row>
    <row r="115" spans="1:14" x14ac:dyDescent="0.25">
      <c r="A115" t="s">
        <v>315</v>
      </c>
      <c r="B115" t="s">
        <v>316</v>
      </c>
      <c r="C115" t="s">
        <v>317</v>
      </c>
      <c r="K115" t="s">
        <v>315</v>
      </c>
      <c r="L115" t="s">
        <v>316</v>
      </c>
      <c r="M115" t="s">
        <v>317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-691.13000000000011</v>
      </c>
      <c r="K116">
        <f>$K$106</f>
        <v>45</v>
      </c>
      <c r="L116">
        <f>$L$105</f>
        <v>-15</v>
      </c>
      <c r="M116">
        <f>K116+L116</f>
        <v>30</v>
      </c>
      <c r="N116" s="12">
        <f>L106</f>
        <v>-791.93000000000006</v>
      </c>
    </row>
    <row r="117" spans="1:14" x14ac:dyDescent="0.25">
      <c r="A117">
        <f t="shared" ref="A117" si="6">$A$107</f>
        <v>210</v>
      </c>
      <c r="B117">
        <f>$C$105</f>
        <v>-10</v>
      </c>
      <c r="C117">
        <f t="shared" ref="C117:C122" si="7">A117+B117</f>
        <v>200</v>
      </c>
      <c r="D117" s="12">
        <f>C107</f>
        <v>-687.43000000000006</v>
      </c>
      <c r="K117">
        <f t="shared" ref="K117" si="8">$K$107</f>
        <v>50</v>
      </c>
      <c r="L117">
        <f t="shared" ref="L117" si="9">$M$105</f>
        <v>-10</v>
      </c>
      <c r="M117">
        <f t="shared" ref="M117:M122" si="10">K117+L117</f>
        <v>40</v>
      </c>
      <c r="N117" s="12">
        <f>M107</f>
        <v>-788.23000000000013</v>
      </c>
    </row>
    <row r="118" spans="1:14" x14ac:dyDescent="0.25">
      <c r="A118">
        <f t="shared" ref="A118" si="11">$A$108</f>
        <v>215</v>
      </c>
      <c r="B118">
        <f>$D$105</f>
        <v>-5</v>
      </c>
      <c r="C118">
        <f t="shared" si="7"/>
        <v>210</v>
      </c>
      <c r="D118" s="12">
        <f>D108</f>
        <v>-683.73000000000013</v>
      </c>
      <c r="K118">
        <f t="shared" ref="K118" si="12">$K$108</f>
        <v>55</v>
      </c>
      <c r="L118">
        <f t="shared" ref="L118" si="13">$N$105</f>
        <v>-5</v>
      </c>
      <c r="M118">
        <f t="shared" si="10"/>
        <v>50</v>
      </c>
      <c r="N118" s="12">
        <f>N108</f>
        <v>-784.53000000000009</v>
      </c>
    </row>
    <row r="119" spans="1:14" x14ac:dyDescent="0.25">
      <c r="A119">
        <f t="shared" ref="A119" si="14">$A$109</f>
        <v>220</v>
      </c>
      <c r="B119">
        <f>$E$105</f>
        <v>0</v>
      </c>
      <c r="C119">
        <f t="shared" si="7"/>
        <v>220</v>
      </c>
      <c r="D119" s="12">
        <f>E109</f>
        <v>-680.03</v>
      </c>
      <c r="K119">
        <f t="shared" ref="K119" si="15">$K$109</f>
        <v>60</v>
      </c>
      <c r="L119">
        <f t="shared" ref="L119" si="16">$O$105</f>
        <v>0</v>
      </c>
      <c r="M119">
        <f t="shared" si="10"/>
        <v>60</v>
      </c>
      <c r="N119" s="12">
        <f>O109</f>
        <v>-780.83000000000015</v>
      </c>
    </row>
    <row r="120" spans="1:14" x14ac:dyDescent="0.25">
      <c r="A120">
        <f t="shared" ref="A120" si="17">$A$110</f>
        <v>225</v>
      </c>
      <c r="B120">
        <f>$F$105</f>
        <v>5</v>
      </c>
      <c r="C120">
        <f t="shared" si="7"/>
        <v>230</v>
      </c>
      <c r="D120" s="12">
        <f>F110</f>
        <v>-676.32999999999993</v>
      </c>
      <c r="K120">
        <f t="shared" ref="K120" si="18">$K$110</f>
        <v>65</v>
      </c>
      <c r="L120">
        <f t="shared" ref="L120" si="19">$P$105</f>
        <v>5</v>
      </c>
      <c r="M120">
        <f t="shared" si="10"/>
        <v>70</v>
      </c>
      <c r="N120" s="12">
        <f>P110</f>
        <v>-777.13000000000011</v>
      </c>
    </row>
    <row r="121" spans="1:14" x14ac:dyDescent="0.25">
      <c r="A121">
        <f t="shared" ref="A121" si="20">$A$111</f>
        <v>230</v>
      </c>
      <c r="B121">
        <f>$G$105</f>
        <v>10</v>
      </c>
      <c r="C121">
        <f t="shared" si="7"/>
        <v>240</v>
      </c>
      <c r="D121" s="12">
        <f>G111</f>
        <v>-672.63000000000011</v>
      </c>
      <c r="K121">
        <f t="shared" ref="K121" si="21">$K$111</f>
        <v>70</v>
      </c>
      <c r="L121">
        <f t="shared" ref="L121" si="22">$Q$105</f>
        <v>10</v>
      </c>
      <c r="M121">
        <f t="shared" si="10"/>
        <v>80</v>
      </c>
      <c r="N121" s="12">
        <f>Q111</f>
        <v>-773.43000000000006</v>
      </c>
    </row>
    <row r="122" spans="1:14" x14ac:dyDescent="0.25">
      <c r="A122">
        <f t="shared" ref="A122" si="23">$A$112</f>
        <v>235</v>
      </c>
      <c r="B122">
        <f>$H$105</f>
        <v>15</v>
      </c>
      <c r="C122">
        <f t="shared" si="7"/>
        <v>250</v>
      </c>
      <c r="D122" s="12">
        <f>H112</f>
        <v>-668.93000000000006</v>
      </c>
      <c r="K122">
        <f t="shared" ref="K122" si="24">$K$112</f>
        <v>75</v>
      </c>
      <c r="L122">
        <f t="shared" ref="L122" si="25">$R$105</f>
        <v>15</v>
      </c>
      <c r="M122">
        <f t="shared" si="10"/>
        <v>90</v>
      </c>
      <c r="N122" s="12">
        <f>R112</f>
        <v>-769.73000000000013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768D6-4E75-48E7-BA42-2E0CA3679861}">
  <dimension ref="A1:R122"/>
  <sheetViews>
    <sheetView workbookViewId="0">
      <selection activeCell="D18" sqref="D18"/>
    </sheetView>
  </sheetViews>
  <sheetFormatPr defaultRowHeight="15" x14ac:dyDescent="0.25"/>
  <cols>
    <col min="2" max="2" width="10.42578125" customWidth="1"/>
    <col min="3" max="3" width="10.7109375" customWidth="1"/>
    <col min="4" max="4" width="12.28515625" customWidth="1"/>
    <col min="5" max="5" width="14.5703125" bestFit="1" customWidth="1"/>
    <col min="6" max="6" width="9.28515625" bestFit="1" customWidth="1"/>
    <col min="7" max="7" width="10.28515625" customWidth="1"/>
    <col min="8" max="8" width="10.5703125" bestFit="1" customWidth="1"/>
  </cols>
  <sheetData>
    <row r="1" spans="1:8" x14ac:dyDescent="0.25">
      <c r="A1" s="59" t="s">
        <v>231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156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443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14" t="s">
        <v>64</v>
      </c>
      <c r="B7" s="14" t="s">
        <v>29</v>
      </c>
      <c r="C7" s="24">
        <f>IF(Calculator!B7="Cotton",Calculator!B13,IF(Calculator!B19="Cotton",Calculator!B25,0.74))</f>
        <v>0.74</v>
      </c>
      <c r="D7" s="17">
        <f>IF(Calculator!B7="Cotton",Calculator!B10,IF(Calculator!B19="Cotton",Calculator!B22,1200))</f>
        <v>1200</v>
      </c>
      <c r="E7" s="30">
        <f>ROUND(C7*D7,2)</f>
        <v>888</v>
      </c>
      <c r="F7" s="16">
        <v>0</v>
      </c>
      <c r="G7" s="30">
        <f>ROUND(E7*F7,2)</f>
        <v>0</v>
      </c>
      <c r="H7" s="30">
        <f>ROUND(E7-G7,2)</f>
        <v>888</v>
      </c>
    </row>
    <row r="8" spans="1:8" x14ac:dyDescent="0.25">
      <c r="A8" s="9" t="s">
        <v>65</v>
      </c>
      <c r="B8" s="9" t="s">
        <v>29</v>
      </c>
      <c r="C8" s="49">
        <f>IF(Calculator!B7="Cotton",Calculator!C13,IF(Calculator!B19="Cotton",Calculator!C25,0.11))</f>
        <v>0.11</v>
      </c>
      <c r="D8" s="50">
        <f>IF(Calculator!B7="Cotton",Calculator!C10,IF(Calculator!B19="Cotton",Calculator!C22,1620))</f>
        <v>1620</v>
      </c>
      <c r="E8" s="28">
        <f>ROUND(C8*D8,2)</f>
        <v>178.2</v>
      </c>
      <c r="F8" s="11">
        <v>0</v>
      </c>
      <c r="G8" s="28">
        <f>ROUND(E8*F8,2)</f>
        <v>0</v>
      </c>
      <c r="H8" s="28">
        <f>ROUND(E8-G8,2)</f>
        <v>178.2</v>
      </c>
    </row>
    <row r="9" spans="1:8" x14ac:dyDescent="0.25">
      <c r="A9" s="7" t="s">
        <v>11</v>
      </c>
      <c r="C9" s="30"/>
      <c r="E9" s="30">
        <f>SUM(E7:E8)</f>
        <v>1066.2</v>
      </c>
      <c r="G9" s="12">
        <f>SUM(G7:G8)</f>
        <v>0</v>
      </c>
      <c r="H9" s="12">
        <f>ROUND(E9-G9,2)</f>
        <v>1066.2</v>
      </c>
    </row>
    <row r="10" spans="1:8" x14ac:dyDescent="0.25">
      <c r="A10" t="s">
        <v>12</v>
      </c>
      <c r="C10" s="30"/>
      <c r="E10" s="30"/>
    </row>
    <row r="11" spans="1:8" x14ac:dyDescent="0.25">
      <c r="A11" s="7" t="s">
        <v>13</v>
      </c>
      <c r="C11" s="30"/>
      <c r="E11" s="30"/>
    </row>
    <row r="12" spans="1:8" x14ac:dyDescent="0.25">
      <c r="A12" s="13" t="s">
        <v>17</v>
      </c>
      <c r="C12" s="30"/>
      <c r="E12" s="30"/>
    </row>
    <row r="13" spans="1:8" x14ac:dyDescent="0.25">
      <c r="A13" s="14" t="s">
        <v>66</v>
      </c>
      <c r="B13" s="14" t="s">
        <v>18</v>
      </c>
      <c r="C13" s="15">
        <v>1.52</v>
      </c>
      <c r="D13" s="14">
        <v>2.2999999999999998</v>
      </c>
      <c r="E13" s="30">
        <f>ROUND(C13*D13,2)</f>
        <v>3.5</v>
      </c>
      <c r="F13" s="16">
        <v>0</v>
      </c>
      <c r="G13" s="30">
        <f>ROUND(E13*F13,2)</f>
        <v>0</v>
      </c>
      <c r="H13" s="30">
        <f>ROUND(E13-G13,2)</f>
        <v>3.5</v>
      </c>
    </row>
    <row r="14" spans="1:8" x14ac:dyDescent="0.25">
      <c r="A14" s="14" t="s">
        <v>67</v>
      </c>
      <c r="B14" s="14" t="s">
        <v>26</v>
      </c>
      <c r="C14" s="15">
        <v>3.56</v>
      </c>
      <c r="D14" s="14">
        <v>2.3125</v>
      </c>
      <c r="E14" s="30">
        <f>ROUND(C14*D14,2)</f>
        <v>8.23</v>
      </c>
      <c r="F14" s="16">
        <v>0</v>
      </c>
      <c r="G14" s="30">
        <f>ROUND(E14*F14,2)</f>
        <v>0</v>
      </c>
      <c r="H14" s="30">
        <f>ROUND(E14-G14,2)</f>
        <v>8.23</v>
      </c>
    </row>
    <row r="15" spans="1:8" x14ac:dyDescent="0.25">
      <c r="A15" s="14" t="s">
        <v>68</v>
      </c>
      <c r="B15" s="14" t="s">
        <v>26</v>
      </c>
      <c r="C15" s="15">
        <v>12.5</v>
      </c>
      <c r="D15" s="14">
        <v>0.5</v>
      </c>
      <c r="E15" s="30">
        <f>ROUND(C15*D15,2)</f>
        <v>6.25</v>
      </c>
      <c r="F15" s="16">
        <v>0</v>
      </c>
      <c r="G15" s="30">
        <f>ROUND(E15*F15,2)</f>
        <v>0</v>
      </c>
      <c r="H15" s="30">
        <f>ROUND(E15-G15,2)</f>
        <v>6.25</v>
      </c>
    </row>
    <row r="16" spans="1:8" x14ac:dyDescent="0.25">
      <c r="A16" s="13" t="s">
        <v>69</v>
      </c>
      <c r="C16" s="30"/>
      <c r="E16" s="30"/>
    </row>
    <row r="17" spans="1:8" x14ac:dyDescent="0.25">
      <c r="A17" s="14" t="s">
        <v>70</v>
      </c>
      <c r="B17" s="14" t="s">
        <v>29</v>
      </c>
      <c r="C17" s="15">
        <v>0.11</v>
      </c>
      <c r="D17" s="14">
        <f>D7</f>
        <v>1200</v>
      </c>
      <c r="E17" s="30">
        <f>ROUND(C17*D17,2)</f>
        <v>132</v>
      </c>
      <c r="F17" s="16">
        <v>0</v>
      </c>
      <c r="G17" s="30">
        <f>ROUND(E17*F17,2)</f>
        <v>0</v>
      </c>
      <c r="H17" s="30">
        <f>ROUND(E17-G17,2)</f>
        <v>132</v>
      </c>
    </row>
    <row r="18" spans="1:8" x14ac:dyDescent="0.25">
      <c r="A18" s="13" t="s">
        <v>20</v>
      </c>
      <c r="C18" s="30"/>
      <c r="E18" s="30"/>
    </row>
    <row r="19" spans="1:8" x14ac:dyDescent="0.25">
      <c r="A19" s="14" t="s">
        <v>22</v>
      </c>
      <c r="B19" s="14" t="s">
        <v>21</v>
      </c>
      <c r="C19" s="15">
        <v>46.6</v>
      </c>
      <c r="D19" s="14">
        <v>1.5</v>
      </c>
      <c r="E19" s="30">
        <f>ROUND(C19*D19,2)</f>
        <v>69.900000000000006</v>
      </c>
      <c r="F19" s="16">
        <v>0</v>
      </c>
      <c r="G19" s="30">
        <f>ROUND(E19*F19,2)</f>
        <v>0</v>
      </c>
      <c r="H19" s="30">
        <f>ROUND(E19-G19,2)</f>
        <v>69.900000000000006</v>
      </c>
    </row>
    <row r="20" spans="1:8" x14ac:dyDescent="0.25">
      <c r="A20" s="14" t="s">
        <v>103</v>
      </c>
      <c r="B20" s="14" t="s">
        <v>19</v>
      </c>
      <c r="C20" s="15">
        <v>4.3</v>
      </c>
      <c r="D20" s="14">
        <v>28.933199999999999</v>
      </c>
      <c r="E20" s="30">
        <f>ROUND(C20*D20,2)</f>
        <v>124.41</v>
      </c>
      <c r="F20" s="16">
        <v>0</v>
      </c>
      <c r="G20" s="30">
        <f>ROUND(E20*F20,2)</f>
        <v>0</v>
      </c>
      <c r="H20" s="30">
        <f>ROUND(E20-G20,2)</f>
        <v>124.41</v>
      </c>
    </row>
    <row r="21" spans="1:8" x14ac:dyDescent="0.25">
      <c r="A21" s="13" t="s">
        <v>23</v>
      </c>
      <c r="C21" s="30"/>
      <c r="E21" s="30"/>
    </row>
    <row r="22" spans="1:8" x14ac:dyDescent="0.25">
      <c r="A22" s="14" t="s">
        <v>71</v>
      </c>
      <c r="B22" s="14" t="s">
        <v>48</v>
      </c>
      <c r="C22" s="15">
        <v>20</v>
      </c>
      <c r="D22" s="14">
        <v>1</v>
      </c>
      <c r="E22" s="30">
        <f>ROUND(C22*D22,2)</f>
        <v>20</v>
      </c>
      <c r="F22" s="16">
        <v>0</v>
      </c>
      <c r="G22" s="30">
        <f>ROUND(E22*F22,2)</f>
        <v>0</v>
      </c>
      <c r="H22" s="30">
        <f>ROUND(E22-G22,2)</f>
        <v>20</v>
      </c>
    </row>
    <row r="23" spans="1:8" x14ac:dyDescent="0.25">
      <c r="A23" s="13" t="s">
        <v>24</v>
      </c>
      <c r="C23" s="30"/>
      <c r="E23" s="30"/>
    </row>
    <row r="24" spans="1:8" x14ac:dyDescent="0.25">
      <c r="A24" s="14" t="s">
        <v>59</v>
      </c>
      <c r="B24" s="14" t="s">
        <v>26</v>
      </c>
      <c r="C24" s="15">
        <v>14.3</v>
      </c>
      <c r="D24" s="14">
        <v>0.5</v>
      </c>
      <c r="E24" s="30">
        <f t="shared" ref="E24:E29" si="0">ROUND(C24*D24,2)</f>
        <v>7.15</v>
      </c>
      <c r="F24" s="16">
        <v>0</v>
      </c>
      <c r="G24" s="30">
        <f t="shared" ref="G24:G29" si="1">ROUND(E24*F24,2)</f>
        <v>0</v>
      </c>
      <c r="H24" s="30">
        <f t="shared" ref="H24:H29" si="2">ROUND(E24-G24,2)</f>
        <v>7.15</v>
      </c>
    </row>
    <row r="25" spans="1:8" x14ac:dyDescent="0.25">
      <c r="A25" s="14" t="s">
        <v>25</v>
      </c>
      <c r="B25" s="14" t="s">
        <v>18</v>
      </c>
      <c r="C25" s="15">
        <v>0.34</v>
      </c>
      <c r="D25" s="14">
        <v>32</v>
      </c>
      <c r="E25" s="30">
        <f t="shared" si="0"/>
        <v>10.88</v>
      </c>
      <c r="F25" s="16">
        <v>0</v>
      </c>
      <c r="G25" s="30">
        <f t="shared" si="1"/>
        <v>0</v>
      </c>
      <c r="H25" s="30">
        <f t="shared" si="2"/>
        <v>10.88</v>
      </c>
    </row>
    <row r="26" spans="1:8" x14ac:dyDescent="0.25">
      <c r="A26" s="14" t="s">
        <v>105</v>
      </c>
      <c r="B26" s="14" t="s">
        <v>18</v>
      </c>
      <c r="C26" s="15">
        <v>0.37</v>
      </c>
      <c r="D26" s="14">
        <v>48</v>
      </c>
      <c r="E26" s="30">
        <f t="shared" si="0"/>
        <v>17.760000000000002</v>
      </c>
      <c r="F26" s="16">
        <v>0</v>
      </c>
      <c r="G26" s="30">
        <f t="shared" si="1"/>
        <v>0</v>
      </c>
      <c r="H26" s="30">
        <f t="shared" si="2"/>
        <v>17.760000000000002</v>
      </c>
    </row>
    <row r="27" spans="1:8" x14ac:dyDescent="0.25">
      <c r="A27" s="14" t="s">
        <v>106</v>
      </c>
      <c r="B27" s="14" t="s">
        <v>26</v>
      </c>
      <c r="C27" s="15">
        <v>6.37</v>
      </c>
      <c r="D27" s="14">
        <v>2</v>
      </c>
      <c r="E27" s="30">
        <f t="shared" si="0"/>
        <v>12.74</v>
      </c>
      <c r="F27" s="16">
        <v>0</v>
      </c>
      <c r="G27" s="30">
        <f t="shared" si="1"/>
        <v>0</v>
      </c>
      <c r="H27" s="30">
        <f t="shared" si="2"/>
        <v>12.74</v>
      </c>
    </row>
    <row r="28" spans="1:8" x14ac:dyDescent="0.25">
      <c r="A28" s="14" t="s">
        <v>400</v>
      </c>
      <c r="B28" s="14" t="s">
        <v>26</v>
      </c>
      <c r="C28" s="15">
        <v>8.6</v>
      </c>
      <c r="D28" s="14">
        <v>7</v>
      </c>
      <c r="E28" s="30">
        <f t="shared" si="0"/>
        <v>60.2</v>
      </c>
      <c r="F28" s="16">
        <v>0</v>
      </c>
      <c r="G28" s="30">
        <f t="shared" si="1"/>
        <v>0</v>
      </c>
      <c r="H28" s="30">
        <f t="shared" si="2"/>
        <v>60.2</v>
      </c>
    </row>
    <row r="29" spans="1:8" x14ac:dyDescent="0.25">
      <c r="A29" s="14" t="s">
        <v>74</v>
      </c>
      <c r="B29" s="14" t="s">
        <v>26</v>
      </c>
      <c r="C29" s="15">
        <v>11.45</v>
      </c>
      <c r="D29" s="14">
        <v>2</v>
      </c>
      <c r="E29" s="30">
        <f t="shared" si="0"/>
        <v>22.9</v>
      </c>
      <c r="F29" s="16">
        <v>0</v>
      </c>
      <c r="G29" s="30">
        <f t="shared" si="1"/>
        <v>0</v>
      </c>
      <c r="H29" s="30">
        <f t="shared" si="2"/>
        <v>22.9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78</v>
      </c>
      <c r="B31" s="14" t="s">
        <v>29</v>
      </c>
      <c r="C31" s="15">
        <v>9.3000000000000007</v>
      </c>
      <c r="D31" s="14">
        <v>2</v>
      </c>
      <c r="E31" s="30">
        <f>ROUND(C31*D31,2)</f>
        <v>18.600000000000001</v>
      </c>
      <c r="F31" s="16">
        <v>0</v>
      </c>
      <c r="G31" s="30">
        <f>ROUND(E31*F31,2)</f>
        <v>0</v>
      </c>
      <c r="H31" s="30">
        <f>ROUND(E31-G31,2)</f>
        <v>18.600000000000001</v>
      </c>
    </row>
    <row r="32" spans="1:8" x14ac:dyDescent="0.25">
      <c r="A32" s="14" t="s">
        <v>107</v>
      </c>
      <c r="B32" s="14" t="s">
        <v>18</v>
      </c>
      <c r="C32" s="15">
        <v>1.43</v>
      </c>
      <c r="D32" s="14">
        <v>3.2</v>
      </c>
      <c r="E32" s="30">
        <f>ROUND(C32*D32,2)</f>
        <v>4.58</v>
      </c>
      <c r="F32" s="16">
        <v>0</v>
      </c>
      <c r="G32" s="30">
        <f>ROUND(E32*F32,2)</f>
        <v>0</v>
      </c>
      <c r="H32" s="30">
        <f>ROUND(E32-G32,2)</f>
        <v>4.58</v>
      </c>
    </row>
    <row r="33" spans="1:8" x14ac:dyDescent="0.25">
      <c r="A33" s="14" t="s">
        <v>79</v>
      </c>
      <c r="B33" s="14" t="s">
        <v>18</v>
      </c>
      <c r="C33" s="15">
        <v>5.95</v>
      </c>
      <c r="D33" s="14">
        <v>2</v>
      </c>
      <c r="E33" s="30">
        <f>ROUND(C33*D33,2)</f>
        <v>11.9</v>
      </c>
      <c r="F33" s="16">
        <v>0</v>
      </c>
      <c r="G33" s="30">
        <f>ROUND(E33*F33,2)</f>
        <v>0</v>
      </c>
      <c r="H33" s="30">
        <f>ROUND(E33-G33,2)</f>
        <v>11.9</v>
      </c>
    </row>
    <row r="34" spans="1:8" x14ac:dyDescent="0.25">
      <c r="A34" s="14" t="s">
        <v>112</v>
      </c>
      <c r="B34" s="14" t="s">
        <v>48</v>
      </c>
      <c r="C34" s="15">
        <v>15</v>
      </c>
      <c r="D34" s="14">
        <v>1.5</v>
      </c>
      <c r="E34" s="30">
        <f>ROUND(C34*D34,2)</f>
        <v>22.5</v>
      </c>
      <c r="F34" s="16">
        <v>0</v>
      </c>
      <c r="G34" s="30">
        <f>ROUND(E34*F34,2)</f>
        <v>0</v>
      </c>
      <c r="H34" s="30">
        <f>ROUND(E34-G34,2)</f>
        <v>22.5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401</v>
      </c>
      <c r="B36" s="14" t="s">
        <v>60</v>
      </c>
      <c r="C36" s="15">
        <v>2.3199999999999998</v>
      </c>
      <c r="D36" s="14">
        <v>45</v>
      </c>
      <c r="E36" s="30">
        <f>ROUND(C36*D36,2)</f>
        <v>104.4</v>
      </c>
      <c r="F36" s="16">
        <v>0</v>
      </c>
      <c r="G36" s="30">
        <f>ROUND(E36*F36,2)</f>
        <v>0</v>
      </c>
      <c r="H36" s="30">
        <f>ROUND(E36-G36,2)</f>
        <v>104.4</v>
      </c>
    </row>
    <row r="37" spans="1:8" x14ac:dyDescent="0.25">
      <c r="A37" s="13" t="s">
        <v>85</v>
      </c>
      <c r="C37" s="30"/>
      <c r="E37" s="30"/>
    </row>
    <row r="38" spans="1:8" x14ac:dyDescent="0.25">
      <c r="A38" s="14" t="s">
        <v>86</v>
      </c>
      <c r="B38" s="14" t="s">
        <v>18</v>
      </c>
      <c r="C38" s="15">
        <v>0.22</v>
      </c>
      <c r="D38" s="14">
        <v>32</v>
      </c>
      <c r="E38" s="30">
        <f>ROUND(C38*D38,2)</f>
        <v>7.04</v>
      </c>
      <c r="F38" s="16">
        <v>0</v>
      </c>
      <c r="G38" s="30">
        <f>ROUND(E38*F38,2)</f>
        <v>0</v>
      </c>
      <c r="H38" s="30">
        <f>ROUND(E38-G38,2)</f>
        <v>7.04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0.4</v>
      </c>
      <c r="E40" s="30">
        <f>ROUND(C40*D40,2)</f>
        <v>1.32</v>
      </c>
      <c r="F40" s="16">
        <v>0</v>
      </c>
      <c r="G40" s="30">
        <f>ROUND(E40*F40,2)</f>
        <v>0</v>
      </c>
      <c r="H40" s="30">
        <f>ROUND(E40-G40,2)</f>
        <v>1.32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87</v>
      </c>
      <c r="C43" s="30"/>
      <c r="E43" s="30"/>
    </row>
    <row r="44" spans="1:8" x14ac:dyDescent="0.25">
      <c r="A44" s="14" t="s">
        <v>88</v>
      </c>
      <c r="B44" s="14" t="s">
        <v>48</v>
      </c>
      <c r="C44" s="15">
        <v>1</v>
      </c>
      <c r="D44" s="14">
        <v>1</v>
      </c>
      <c r="E44" s="30">
        <f>ROUND(C44*D44,2)</f>
        <v>1</v>
      </c>
      <c r="F44" s="16">
        <v>0</v>
      </c>
      <c r="G44" s="30">
        <f>ROUND(E44*F44,2)</f>
        <v>0</v>
      </c>
      <c r="H44" s="30">
        <f>ROUND(E44-G44,2)</f>
        <v>1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58</v>
      </c>
      <c r="D46" s="14">
        <v>0.66600000000000004</v>
      </c>
      <c r="E46" s="30">
        <f>ROUND(C46*D46,2)</f>
        <v>38.630000000000003</v>
      </c>
      <c r="F46" s="16">
        <v>0</v>
      </c>
      <c r="G46" s="30">
        <f>ROUND(E46*F46,2)</f>
        <v>0</v>
      </c>
      <c r="H46" s="30">
        <f>ROUND(E46-G46,2)</f>
        <v>38.630000000000003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117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16.54</v>
      </c>
      <c r="D52" s="14">
        <v>0.42680000000000001</v>
      </c>
      <c r="E52" s="30">
        <f>ROUND(C52*D52,2)</f>
        <v>7.06</v>
      </c>
      <c r="F52" s="16">
        <v>0</v>
      </c>
      <c r="G52" s="30">
        <f>ROUND(E52*F52,2)</f>
        <v>0</v>
      </c>
      <c r="H52" s="30">
        <f>ROUND(E52-G52,2)</f>
        <v>7.06</v>
      </c>
    </row>
    <row r="53" spans="1:8" x14ac:dyDescent="0.25">
      <c r="A53" s="14" t="s">
        <v>91</v>
      </c>
      <c r="B53" s="14" t="s">
        <v>39</v>
      </c>
      <c r="C53" s="15">
        <v>16.54</v>
      </c>
      <c r="D53" s="14">
        <v>0.27810000000000001</v>
      </c>
      <c r="E53" s="30">
        <f>ROUND(C53*D53,2)</f>
        <v>4.5999999999999996</v>
      </c>
      <c r="F53" s="16">
        <v>0</v>
      </c>
      <c r="G53" s="30">
        <f>ROUND(E53*F53,2)</f>
        <v>0</v>
      </c>
      <c r="H53" s="30">
        <f>ROUND(E53-G53,2)</f>
        <v>4.5999999999999996</v>
      </c>
    </row>
    <row r="54" spans="1:8" x14ac:dyDescent="0.25">
      <c r="A54" s="13" t="s">
        <v>40</v>
      </c>
      <c r="C54" s="30"/>
      <c r="E54" s="30"/>
    </row>
    <row r="55" spans="1:8" x14ac:dyDescent="0.25">
      <c r="A55" s="14" t="s">
        <v>41</v>
      </c>
      <c r="B55" s="14" t="s">
        <v>39</v>
      </c>
      <c r="C55" s="15">
        <v>9.06</v>
      </c>
      <c r="D55" s="14">
        <v>0.20369999999999999</v>
      </c>
      <c r="E55" s="30">
        <f>ROUND(C55*D55,2)</f>
        <v>1.85</v>
      </c>
      <c r="F55" s="16">
        <v>0</v>
      </c>
      <c r="G55" s="30">
        <f>ROUND(E55*F55,2)</f>
        <v>0</v>
      </c>
      <c r="H55" s="30">
        <f>ROUND(E55-G55,2)</f>
        <v>1.85</v>
      </c>
    </row>
    <row r="56" spans="1:8" x14ac:dyDescent="0.25">
      <c r="A56" s="13" t="s">
        <v>43</v>
      </c>
      <c r="C56" s="30"/>
      <c r="E56" s="30"/>
    </row>
    <row r="57" spans="1:8" x14ac:dyDescent="0.25">
      <c r="A57" s="14" t="s">
        <v>42</v>
      </c>
      <c r="B57" s="14" t="s">
        <v>39</v>
      </c>
      <c r="C57" s="15">
        <v>9.06</v>
      </c>
      <c r="D57" s="14">
        <v>0.1236</v>
      </c>
      <c r="E57" s="30">
        <f>ROUND(C57*D57,2)</f>
        <v>1.1200000000000001</v>
      </c>
      <c r="F57" s="16">
        <v>0</v>
      </c>
      <c r="G57" s="30">
        <f>ROUND(E57*F57,2)</f>
        <v>0</v>
      </c>
      <c r="H57" s="30">
        <f>ROUND(E57-G57,2)</f>
        <v>1.1200000000000001</v>
      </c>
    </row>
    <row r="58" spans="1:8" x14ac:dyDescent="0.25">
      <c r="A58" s="14" t="s">
        <v>91</v>
      </c>
      <c r="B58" s="14" t="s">
        <v>39</v>
      </c>
      <c r="C58" s="15">
        <v>9.06</v>
      </c>
      <c r="D58" s="14">
        <v>0.22520000000000001</v>
      </c>
      <c r="E58" s="30">
        <f>ROUND(C58*D58,2)</f>
        <v>2.04</v>
      </c>
      <c r="F58" s="16">
        <v>0</v>
      </c>
      <c r="G58" s="30">
        <f>ROUND(E58*F58,2)</f>
        <v>0</v>
      </c>
      <c r="H58" s="30">
        <f>ROUND(E58-G58,2)</f>
        <v>2.04</v>
      </c>
    </row>
    <row r="59" spans="1:8" x14ac:dyDescent="0.25">
      <c r="A59" s="14" t="s">
        <v>44</v>
      </c>
      <c r="B59" s="14" t="s">
        <v>39</v>
      </c>
      <c r="C59" s="15">
        <v>16.600000000000001</v>
      </c>
      <c r="D59" s="14">
        <v>0.56389999999999996</v>
      </c>
      <c r="E59" s="30">
        <f>ROUND(C59*D59,2)</f>
        <v>9.36</v>
      </c>
      <c r="F59" s="16">
        <v>0</v>
      </c>
      <c r="G59" s="30">
        <f>ROUND(E59*F59,2)</f>
        <v>0</v>
      </c>
      <c r="H59" s="30">
        <f>ROUND(E59-G59,2)</f>
        <v>9.36</v>
      </c>
    </row>
    <row r="60" spans="1:8" x14ac:dyDescent="0.25">
      <c r="A60" s="13" t="s">
        <v>45</v>
      </c>
      <c r="C60" s="30"/>
      <c r="E60" s="30"/>
    </row>
    <row r="61" spans="1:8" x14ac:dyDescent="0.25">
      <c r="A61" s="14" t="s">
        <v>38</v>
      </c>
      <c r="B61" s="14" t="s">
        <v>19</v>
      </c>
      <c r="C61" s="15">
        <v>4.4800000000000004</v>
      </c>
      <c r="D61" s="14">
        <v>6.5911999999999997</v>
      </c>
      <c r="E61" s="30">
        <f>ROUND(C61*D61,2)</f>
        <v>29.53</v>
      </c>
      <c r="F61" s="16">
        <v>0</v>
      </c>
      <c r="G61" s="30">
        <f>ROUND(E61*F61,2)</f>
        <v>0</v>
      </c>
      <c r="H61" s="30">
        <f>ROUND(E61-G61,2)</f>
        <v>29.53</v>
      </c>
    </row>
    <row r="62" spans="1:8" x14ac:dyDescent="0.25">
      <c r="A62" s="14" t="s">
        <v>91</v>
      </c>
      <c r="B62" s="14" t="s">
        <v>19</v>
      </c>
      <c r="C62" s="15">
        <v>4.4800000000000004</v>
      </c>
      <c r="D62" s="14">
        <v>5.7816999999999998</v>
      </c>
      <c r="E62" s="30">
        <f>ROUND(C62*D62,2)</f>
        <v>25.9</v>
      </c>
      <c r="F62" s="16">
        <v>0</v>
      </c>
      <c r="G62" s="30">
        <f>ROUND(E62*F62,2)</f>
        <v>0</v>
      </c>
      <c r="H62" s="30">
        <f>ROUND(E62-G62,2)</f>
        <v>25.9</v>
      </c>
    </row>
    <row r="63" spans="1:8" x14ac:dyDescent="0.25">
      <c r="A63" s="14" t="s">
        <v>159</v>
      </c>
      <c r="B63" s="14" t="s">
        <v>19</v>
      </c>
      <c r="C63" s="15">
        <v>4.4800000000000004</v>
      </c>
      <c r="D63" s="14">
        <v>11.2011</v>
      </c>
      <c r="E63" s="30">
        <f>ROUND(C63*D63,2)</f>
        <v>50.18</v>
      </c>
      <c r="F63" s="16">
        <v>0</v>
      </c>
      <c r="G63" s="30">
        <f>ROUND(E63*F63,2)</f>
        <v>0</v>
      </c>
      <c r="H63" s="30">
        <f>ROUND(E63-G63,2)</f>
        <v>50.18</v>
      </c>
    </row>
    <row r="64" spans="1:8" x14ac:dyDescent="0.25">
      <c r="A64" s="13" t="s">
        <v>47</v>
      </c>
      <c r="C64" s="30"/>
      <c r="E64" s="30"/>
    </row>
    <row r="65" spans="1:8" x14ac:dyDescent="0.25">
      <c r="A65" s="14" t="s">
        <v>42</v>
      </c>
      <c r="B65" s="14" t="s">
        <v>48</v>
      </c>
      <c r="C65" s="15">
        <v>10.210000000000001</v>
      </c>
      <c r="D65" s="14">
        <v>1</v>
      </c>
      <c r="E65" s="30">
        <f>ROUND(C65*D65,2)</f>
        <v>10.210000000000001</v>
      </c>
      <c r="F65" s="16">
        <v>0</v>
      </c>
      <c r="G65" s="30">
        <f>ROUND(E65*F65,2)</f>
        <v>0</v>
      </c>
      <c r="H65" s="30">
        <f t="shared" ref="H65:H71" si="3">ROUND(E65-G65,2)</f>
        <v>10.210000000000001</v>
      </c>
    </row>
    <row r="66" spans="1:8" x14ac:dyDescent="0.25">
      <c r="A66" s="14" t="s">
        <v>38</v>
      </c>
      <c r="B66" s="14" t="s">
        <v>48</v>
      </c>
      <c r="C66" s="15">
        <v>4.05</v>
      </c>
      <c r="D66" s="14">
        <v>1</v>
      </c>
      <c r="E66" s="30">
        <f>ROUND(C66*D66,2)</f>
        <v>4.05</v>
      </c>
      <c r="F66" s="16">
        <v>0</v>
      </c>
      <c r="G66" s="30">
        <f>ROUND(E66*F66,2)</f>
        <v>0</v>
      </c>
      <c r="H66" s="30">
        <f t="shared" si="3"/>
        <v>4.05</v>
      </c>
    </row>
    <row r="67" spans="1:8" x14ac:dyDescent="0.25">
      <c r="A67" s="14" t="s">
        <v>91</v>
      </c>
      <c r="B67" s="14" t="s">
        <v>48</v>
      </c>
      <c r="C67" s="15">
        <v>27.03</v>
      </c>
      <c r="D67" s="14">
        <v>1</v>
      </c>
      <c r="E67" s="30">
        <f>ROUND(C67*D67,2)</f>
        <v>27.03</v>
      </c>
      <c r="F67" s="16">
        <v>0</v>
      </c>
      <c r="G67" s="30">
        <f>ROUND(E67*F67,2)</f>
        <v>0</v>
      </c>
      <c r="H67" s="30">
        <f t="shared" si="3"/>
        <v>27.03</v>
      </c>
    </row>
    <row r="68" spans="1:8" x14ac:dyDescent="0.25">
      <c r="A68" s="14" t="s">
        <v>159</v>
      </c>
      <c r="B68" s="14" t="s">
        <v>48</v>
      </c>
      <c r="C68" s="15">
        <v>21.95</v>
      </c>
      <c r="D68" s="14">
        <v>1</v>
      </c>
      <c r="E68" s="30">
        <f>ROUND(C68*D68,2)</f>
        <v>21.95</v>
      </c>
      <c r="F68" s="16">
        <v>0</v>
      </c>
      <c r="G68" s="30">
        <f>ROUND(E68*F68,2)</f>
        <v>0</v>
      </c>
      <c r="H68" s="30">
        <f t="shared" si="3"/>
        <v>21.95</v>
      </c>
    </row>
    <row r="69" spans="1:8" x14ac:dyDescent="0.25">
      <c r="A69" s="9" t="s">
        <v>49</v>
      </c>
      <c r="B69" s="9" t="s">
        <v>48</v>
      </c>
      <c r="C69" s="10">
        <v>26.5</v>
      </c>
      <c r="D69" s="9">
        <v>1</v>
      </c>
      <c r="E69" s="28">
        <f>ROUND(C69*D69,2)</f>
        <v>26.5</v>
      </c>
      <c r="F69" s="11">
        <v>0</v>
      </c>
      <c r="G69" s="28">
        <f>ROUND(E69*F69,2)</f>
        <v>0</v>
      </c>
      <c r="H69" s="28">
        <f t="shared" si="3"/>
        <v>26.5</v>
      </c>
    </row>
    <row r="70" spans="1:8" x14ac:dyDescent="0.25">
      <c r="A70" s="7" t="s">
        <v>50</v>
      </c>
      <c r="C70" s="30"/>
      <c r="E70" s="30">
        <f>SUM(E13:E69)</f>
        <v>946.0999999999998</v>
      </c>
      <c r="G70" s="12">
        <f>SUM(G13:G69)</f>
        <v>0</v>
      </c>
      <c r="H70" s="12">
        <f t="shared" si="3"/>
        <v>946.1</v>
      </c>
    </row>
    <row r="71" spans="1:8" x14ac:dyDescent="0.25">
      <c r="A71" s="7" t="s">
        <v>51</v>
      </c>
      <c r="C71" s="30"/>
      <c r="E71" s="30">
        <f>+E9-E70</f>
        <v>120.10000000000025</v>
      </c>
      <c r="G71" s="12">
        <f>+G9-G70</f>
        <v>0</v>
      </c>
      <c r="H71" s="12">
        <f t="shared" si="3"/>
        <v>120.1</v>
      </c>
    </row>
    <row r="72" spans="1:8" x14ac:dyDescent="0.25">
      <c r="A72" t="s">
        <v>12</v>
      </c>
      <c r="C72" s="30"/>
      <c r="E72" s="30"/>
    </row>
    <row r="73" spans="1:8" x14ac:dyDescent="0.25">
      <c r="A73" s="7" t="s">
        <v>52</v>
      </c>
      <c r="C73" s="30"/>
      <c r="E73" s="30"/>
    </row>
    <row r="74" spans="1:8" x14ac:dyDescent="0.25">
      <c r="A74" s="14" t="s">
        <v>42</v>
      </c>
      <c r="B74" s="14" t="s">
        <v>48</v>
      </c>
      <c r="C74" s="15">
        <v>16.489999999999998</v>
      </c>
      <c r="D74" s="14">
        <v>1</v>
      </c>
      <c r="E74" s="30">
        <f>ROUND(C74*D74,2)</f>
        <v>16.489999999999998</v>
      </c>
      <c r="F74" s="16">
        <v>0</v>
      </c>
      <c r="G74" s="30">
        <f>ROUND(E74*F74,2)</f>
        <v>0</v>
      </c>
      <c r="H74" s="30">
        <f t="shared" ref="H74:H80" si="4">ROUND(E74-G74,2)</f>
        <v>16.489999999999998</v>
      </c>
    </row>
    <row r="75" spans="1:8" x14ac:dyDescent="0.25">
      <c r="A75" s="14" t="s">
        <v>38</v>
      </c>
      <c r="B75" s="14" t="s">
        <v>48</v>
      </c>
      <c r="C75" s="15">
        <v>28.67</v>
      </c>
      <c r="D75" s="14">
        <v>1</v>
      </c>
      <c r="E75" s="30">
        <f>ROUND(C75*D75,2)</f>
        <v>28.67</v>
      </c>
      <c r="F75" s="16">
        <v>0</v>
      </c>
      <c r="G75" s="30">
        <f>ROUND(E75*F75,2)</f>
        <v>0</v>
      </c>
      <c r="H75" s="30">
        <f t="shared" si="4"/>
        <v>28.67</v>
      </c>
    </row>
    <row r="76" spans="1:8" x14ac:dyDescent="0.25">
      <c r="A76" s="14" t="s">
        <v>91</v>
      </c>
      <c r="B76" s="14" t="s">
        <v>48</v>
      </c>
      <c r="C76" s="15">
        <v>124.12</v>
      </c>
      <c r="D76" s="14">
        <v>1</v>
      </c>
      <c r="E76" s="30">
        <f>ROUND(C76*D76,2)</f>
        <v>124.12</v>
      </c>
      <c r="F76" s="16">
        <v>0</v>
      </c>
      <c r="G76" s="30">
        <f>ROUND(E76*F76,2)</f>
        <v>0</v>
      </c>
      <c r="H76" s="30">
        <f t="shared" si="4"/>
        <v>124.12</v>
      </c>
    </row>
    <row r="77" spans="1:8" x14ac:dyDescent="0.25">
      <c r="A77" s="9" t="s">
        <v>159</v>
      </c>
      <c r="B77" s="9" t="s">
        <v>48</v>
      </c>
      <c r="C77" s="10">
        <v>87.96</v>
      </c>
      <c r="D77" s="9">
        <v>1</v>
      </c>
      <c r="E77" s="28">
        <f>ROUND(C77*D77,2)</f>
        <v>87.96</v>
      </c>
      <c r="F77" s="11">
        <v>0</v>
      </c>
      <c r="G77" s="28">
        <f>ROUND(E77*F77,2)</f>
        <v>0</v>
      </c>
      <c r="H77" s="28">
        <f t="shared" si="4"/>
        <v>87.96</v>
      </c>
    </row>
    <row r="78" spans="1:8" x14ac:dyDescent="0.25">
      <c r="A78" s="7" t="s">
        <v>53</v>
      </c>
      <c r="C78" s="30"/>
      <c r="E78" s="30">
        <f>SUM(E74:E77)</f>
        <v>257.24</v>
      </c>
      <c r="G78" s="12">
        <f>SUM(G74:G77)</f>
        <v>0</v>
      </c>
      <c r="H78" s="12">
        <f t="shared" si="4"/>
        <v>257.24</v>
      </c>
    </row>
    <row r="79" spans="1:8" x14ac:dyDescent="0.25">
      <c r="A79" s="7" t="s">
        <v>54</v>
      </c>
      <c r="C79" s="30"/>
      <c r="E79" s="30">
        <f>+E70+E78</f>
        <v>1203.3399999999997</v>
      </c>
      <c r="G79" s="12">
        <f>+G70+G78</f>
        <v>0</v>
      </c>
      <c r="H79" s="12">
        <f t="shared" si="4"/>
        <v>1203.3399999999999</v>
      </c>
    </row>
    <row r="80" spans="1:8" x14ac:dyDescent="0.25">
      <c r="A80" s="7" t="s">
        <v>55</v>
      </c>
      <c r="C80" s="30"/>
      <c r="E80" s="30">
        <f>+E9-E79</f>
        <v>-137.13999999999965</v>
      </c>
      <c r="G80" s="12">
        <f>+G9-G79</f>
        <v>0</v>
      </c>
      <c r="H80" s="12">
        <f t="shared" si="4"/>
        <v>-137.13999999999999</v>
      </c>
    </row>
    <row r="81" spans="1:5" x14ac:dyDescent="0.25">
      <c r="A81" t="s">
        <v>120</v>
      </c>
      <c r="C81" s="30"/>
      <c r="E81" s="30"/>
    </row>
    <row r="82" spans="1:5" x14ac:dyDescent="0.25">
      <c r="A82" t="s">
        <v>427</v>
      </c>
      <c r="C82" s="30"/>
      <c r="E82" s="30"/>
    </row>
    <row r="83" spans="1:5" x14ac:dyDescent="0.25">
      <c r="C83" s="30"/>
      <c r="E83" s="30"/>
    </row>
    <row r="84" spans="1:5" x14ac:dyDescent="0.25">
      <c r="A84" s="7" t="s">
        <v>121</v>
      </c>
      <c r="C84" s="30"/>
      <c r="E84" s="30"/>
    </row>
    <row r="85" spans="1:5" x14ac:dyDescent="0.25">
      <c r="A85" s="7" t="s">
        <v>122</v>
      </c>
      <c r="C85" s="30"/>
      <c r="E85" s="30"/>
    </row>
    <row r="99" spans="1:18" x14ac:dyDescent="0.25">
      <c r="A99" s="7" t="s">
        <v>50</v>
      </c>
      <c r="E99" s="34">
        <f>VLOOKUP(A99,$A$1:$H$98,5,FALSE)</f>
        <v>946.0999999999998</v>
      </c>
    </row>
    <row r="100" spans="1:18" x14ac:dyDescent="0.25">
      <c r="A100" s="7" t="s">
        <v>295</v>
      </c>
      <c r="E100" s="34">
        <f>VLOOKUP(A100,$A$1:$H$98,5,FALSE)</f>
        <v>257.24</v>
      </c>
    </row>
    <row r="101" spans="1:18" x14ac:dyDescent="0.25">
      <c r="A101" s="7" t="s">
        <v>296</v>
      </c>
      <c r="E101" s="34">
        <f t="shared" ref="E101:E102" si="5">VLOOKUP(A101,$A$1:$H$98,5,FALSE)</f>
        <v>1203.3399999999997</v>
      </c>
    </row>
    <row r="102" spans="1:18" x14ac:dyDescent="0.25">
      <c r="A102" s="7" t="s">
        <v>55</v>
      </c>
      <c r="E102" s="34">
        <f t="shared" si="5"/>
        <v>-137.13999999999965</v>
      </c>
    </row>
    <row r="103" spans="1:18" x14ac:dyDescent="0.25">
      <c r="A103" s="39" t="s">
        <v>257</v>
      </c>
    </row>
    <row r="104" spans="1:18" x14ac:dyDescent="0.25">
      <c r="A104" s="39" t="s">
        <v>257</v>
      </c>
      <c r="K104" s="39" t="s">
        <v>258</v>
      </c>
    </row>
    <row r="105" spans="1:18" x14ac:dyDescent="0.25">
      <c r="A105" s="34">
        <f>E102</f>
        <v>-137.13999999999965</v>
      </c>
      <c r="B105">
        <f>C105-Calculator!$B$15</f>
        <v>-15</v>
      </c>
      <c r="C105">
        <f>D105-Calculator!$B$15</f>
        <v>-10</v>
      </c>
      <c r="D105">
        <f>E105-Calculator!$B$15</f>
        <v>-5</v>
      </c>
      <c r="E105">
        <f>Calculator!C10</f>
        <v>0</v>
      </c>
      <c r="F105">
        <f>E105+Calculator!$B$15</f>
        <v>5</v>
      </c>
      <c r="G105">
        <f>F105+Calculator!$B$15</f>
        <v>10</v>
      </c>
      <c r="H105">
        <f>G105+Calculator!$B$15</f>
        <v>15</v>
      </c>
      <c r="I105">
        <f>H105+Calculator!$B$15</f>
        <v>20</v>
      </c>
      <c r="K105" s="34">
        <f>E102</f>
        <v>-137.13999999999965</v>
      </c>
      <c r="L105">
        <f>M105-Calculator!$B$15</f>
        <v>-15</v>
      </c>
      <c r="M105">
        <f>N105-Calculator!$B$15</f>
        <v>-10</v>
      </c>
      <c r="N105">
        <f>O105-Calculator!$B$15</f>
        <v>-5</v>
      </c>
      <c r="O105">
        <f>Calculator!C22</f>
        <v>0</v>
      </c>
      <c r="P105">
        <f>O105+Calculator!$B$15</f>
        <v>5</v>
      </c>
      <c r="Q105">
        <f>P105+Calculator!$B$15</f>
        <v>10</v>
      </c>
      <c r="R105">
        <f>Q105+Calculator!$B$15</f>
        <v>15</v>
      </c>
    </row>
    <row r="106" spans="1:18" x14ac:dyDescent="0.25">
      <c r="A106">
        <f>A107-Calculator!$B$15</f>
        <v>205</v>
      </c>
      <c r="B106" s="12">
        <f t="dataTable" ref="B106:I112" dt2D="1" dtr="1" r1="D8" r2="D7" ca="1"/>
        <v>-943.83999999999992</v>
      </c>
      <c r="C106" s="12">
        <v>-943.28999999999985</v>
      </c>
      <c r="D106" s="12">
        <v>-942.7399999999999</v>
      </c>
      <c r="E106" s="12">
        <v>-942.18999999999983</v>
      </c>
      <c r="F106" s="12">
        <v>-941.63999999999987</v>
      </c>
      <c r="G106" s="12">
        <v>-941.08999999999992</v>
      </c>
      <c r="H106" s="12">
        <v>-940.53999999999985</v>
      </c>
      <c r="I106" s="12">
        <v>-939.9899999999999</v>
      </c>
      <c r="K106">
        <f>K107-Calculator!$B$27</f>
        <v>45</v>
      </c>
      <c r="L106" s="12">
        <f t="dataTable" ref="L106:R112" dt2D="1" dtr="1" r1="D8" r2="D7"/>
        <v>-1044.6399999999999</v>
      </c>
      <c r="M106" s="12">
        <v>-1044.0899999999999</v>
      </c>
      <c r="N106" s="12">
        <v>-1043.54</v>
      </c>
      <c r="O106" s="12">
        <v>-1042.99</v>
      </c>
      <c r="P106" s="12">
        <v>-1042.44</v>
      </c>
      <c r="Q106" s="12">
        <v>-1041.8899999999999</v>
      </c>
      <c r="R106" s="12">
        <v>-1041.3399999999999</v>
      </c>
    </row>
    <row r="107" spans="1:18" x14ac:dyDescent="0.25">
      <c r="A107">
        <f>A108-Calculator!$B$15</f>
        <v>210</v>
      </c>
      <c r="B107" s="12">
        <v>-940.68999999999983</v>
      </c>
      <c r="C107" s="12">
        <v>-940.13999999999987</v>
      </c>
      <c r="D107" s="12">
        <v>-939.5899999999998</v>
      </c>
      <c r="E107" s="12">
        <v>-939.03999999999985</v>
      </c>
      <c r="F107" s="12">
        <v>-938.48999999999978</v>
      </c>
      <c r="G107" s="12">
        <v>-937.93999999999983</v>
      </c>
      <c r="H107" s="12">
        <v>-937.38999999999987</v>
      </c>
      <c r="I107" s="12">
        <v>-936.8399999999998</v>
      </c>
      <c r="K107">
        <f>K108-Calculator!$B$27</f>
        <v>50</v>
      </c>
      <c r="L107" s="12">
        <v>-1041.49</v>
      </c>
      <c r="M107" s="12">
        <v>-1040.9399999999998</v>
      </c>
      <c r="N107" s="12">
        <v>-1040.3899999999999</v>
      </c>
      <c r="O107" s="12">
        <v>-1039.8399999999999</v>
      </c>
      <c r="P107" s="12">
        <v>-1039.29</v>
      </c>
      <c r="Q107" s="12">
        <v>-1038.74</v>
      </c>
      <c r="R107" s="12">
        <v>-1038.1899999999998</v>
      </c>
    </row>
    <row r="108" spans="1:18" x14ac:dyDescent="0.25">
      <c r="A108">
        <f>A109-Calculator!$B$15</f>
        <v>215</v>
      </c>
      <c r="B108" s="12">
        <v>-937.53999999999974</v>
      </c>
      <c r="C108" s="12">
        <v>-936.98999999999978</v>
      </c>
      <c r="D108" s="12">
        <v>-936.43999999999983</v>
      </c>
      <c r="E108" s="12">
        <v>-935.88999999999976</v>
      </c>
      <c r="F108" s="12">
        <v>-935.3399999999998</v>
      </c>
      <c r="G108" s="12">
        <v>-934.78999999999974</v>
      </c>
      <c r="H108" s="12">
        <v>-934.23999999999978</v>
      </c>
      <c r="I108" s="12">
        <v>-933.68999999999983</v>
      </c>
      <c r="K108">
        <f>K109-Calculator!$B$27</f>
        <v>55</v>
      </c>
      <c r="L108" s="12">
        <v>-1038.3399999999999</v>
      </c>
      <c r="M108" s="12">
        <v>-1037.79</v>
      </c>
      <c r="N108" s="12">
        <v>-1037.2399999999998</v>
      </c>
      <c r="O108" s="12">
        <v>-1036.6899999999998</v>
      </c>
      <c r="P108" s="12">
        <v>-1036.1399999999999</v>
      </c>
      <c r="Q108" s="12">
        <v>-1035.5899999999999</v>
      </c>
      <c r="R108" s="12">
        <v>-1035.04</v>
      </c>
    </row>
    <row r="109" spans="1:18" x14ac:dyDescent="0.25">
      <c r="A109">
        <f>Calculator!B10</f>
        <v>220</v>
      </c>
      <c r="B109" s="12">
        <v>-934.39</v>
      </c>
      <c r="C109" s="12">
        <v>-933.83999999999992</v>
      </c>
      <c r="D109" s="12">
        <v>-933.29</v>
      </c>
      <c r="E109" s="12">
        <v>-932.74</v>
      </c>
      <c r="F109" s="12">
        <v>-932.18999999999994</v>
      </c>
      <c r="G109" s="12">
        <v>-931.64</v>
      </c>
      <c r="H109" s="12">
        <v>-931.08999999999992</v>
      </c>
      <c r="I109" s="12">
        <v>-930.54</v>
      </c>
      <c r="K109">
        <f>Calculator!B22</f>
        <v>60</v>
      </c>
      <c r="L109" s="12">
        <v>-1035.19</v>
      </c>
      <c r="M109" s="12">
        <v>-1034.6400000000001</v>
      </c>
      <c r="N109" s="12">
        <v>-1034.0900000000001</v>
      </c>
      <c r="O109" s="12">
        <v>-1033.54</v>
      </c>
      <c r="P109" s="12">
        <v>-1032.99</v>
      </c>
      <c r="Q109" s="12">
        <v>-1032.44</v>
      </c>
      <c r="R109" s="12">
        <v>-1031.8900000000001</v>
      </c>
    </row>
    <row r="110" spans="1:18" x14ac:dyDescent="0.25">
      <c r="A110">
        <f>A109+Calculator!$B$15</f>
        <v>225</v>
      </c>
      <c r="B110" s="12">
        <v>-931.2399999999999</v>
      </c>
      <c r="C110" s="12">
        <v>-930.68999999999994</v>
      </c>
      <c r="D110" s="12">
        <v>-930.13999999999987</v>
      </c>
      <c r="E110" s="12">
        <v>-929.58999999999992</v>
      </c>
      <c r="F110" s="12">
        <v>-929.04</v>
      </c>
      <c r="G110" s="12">
        <v>-928.4899999999999</v>
      </c>
      <c r="H110" s="12">
        <v>-927.93999999999994</v>
      </c>
      <c r="I110" s="12">
        <v>-927.38999999999987</v>
      </c>
      <c r="K110">
        <f>K109+Calculator!$B$27</f>
        <v>65</v>
      </c>
      <c r="L110" s="12">
        <v>-1032.0399999999997</v>
      </c>
      <c r="M110" s="12">
        <v>-1031.4899999999998</v>
      </c>
      <c r="N110" s="12">
        <v>-1030.9399999999998</v>
      </c>
      <c r="O110" s="12">
        <v>-1030.3899999999999</v>
      </c>
      <c r="P110" s="12">
        <v>-1029.8399999999997</v>
      </c>
      <c r="Q110" s="12">
        <v>-1029.2899999999997</v>
      </c>
      <c r="R110" s="12">
        <v>-1028.7399999999998</v>
      </c>
    </row>
    <row r="111" spans="1:18" x14ac:dyDescent="0.25">
      <c r="A111">
        <f>A110+Calculator!$B$15</f>
        <v>230</v>
      </c>
      <c r="B111" s="12">
        <v>-928.08999999999992</v>
      </c>
      <c r="C111" s="12">
        <v>-927.53999999999985</v>
      </c>
      <c r="D111" s="12">
        <v>-926.9899999999999</v>
      </c>
      <c r="E111" s="12">
        <v>-926.43999999999983</v>
      </c>
      <c r="F111" s="12">
        <v>-925.88999999999987</v>
      </c>
      <c r="G111" s="12">
        <v>-925.33999999999992</v>
      </c>
      <c r="H111" s="12">
        <v>-924.78999999999985</v>
      </c>
      <c r="I111" s="12">
        <v>-924.2399999999999</v>
      </c>
      <c r="K111">
        <f>K110+Calculator!$B$27</f>
        <v>70</v>
      </c>
      <c r="L111" s="12">
        <v>-1028.8899999999999</v>
      </c>
      <c r="M111" s="12">
        <v>-1028.3399999999999</v>
      </c>
      <c r="N111" s="12">
        <v>-1027.79</v>
      </c>
      <c r="O111" s="12">
        <v>-1027.24</v>
      </c>
      <c r="P111" s="12">
        <v>-1026.69</v>
      </c>
      <c r="Q111" s="12">
        <v>-1026.1399999999999</v>
      </c>
      <c r="R111" s="12">
        <v>-1025.5899999999999</v>
      </c>
    </row>
    <row r="112" spans="1:18" x14ac:dyDescent="0.25">
      <c r="A112">
        <f>A111+Calculator!$B$15</f>
        <v>235</v>
      </c>
      <c r="B112" s="12">
        <v>-924.93999999999983</v>
      </c>
      <c r="C112" s="12">
        <v>-924.38999999999987</v>
      </c>
      <c r="D112" s="12">
        <v>-923.8399999999998</v>
      </c>
      <c r="E112" s="12">
        <v>-923.28999999999985</v>
      </c>
      <c r="F112" s="12">
        <v>-922.73999999999978</v>
      </c>
      <c r="G112" s="12">
        <v>-922.18999999999983</v>
      </c>
      <c r="H112" s="12">
        <v>-921.63999999999987</v>
      </c>
      <c r="I112" s="12">
        <v>-921.0899999999998</v>
      </c>
      <c r="K112">
        <f>K111+Calculator!$B$27</f>
        <v>75</v>
      </c>
      <c r="L112" s="12">
        <v>-1025.74</v>
      </c>
      <c r="M112" s="12">
        <v>-1025.1899999999998</v>
      </c>
      <c r="N112" s="12">
        <v>-1024.6399999999999</v>
      </c>
      <c r="O112" s="12">
        <v>-1024.0899999999999</v>
      </c>
      <c r="P112" s="12">
        <v>-1023.54</v>
      </c>
      <c r="Q112" s="12">
        <v>-1022.9899999999999</v>
      </c>
      <c r="R112" s="12">
        <v>-1022.4399999999999</v>
      </c>
    </row>
    <row r="114" spans="1:14" x14ac:dyDescent="0.25">
      <c r="A114" s="39" t="s">
        <v>257</v>
      </c>
      <c r="K114" s="39" t="s">
        <v>258</v>
      </c>
    </row>
    <row r="115" spans="1:14" x14ac:dyDescent="0.25">
      <c r="A115" t="s">
        <v>315</v>
      </c>
      <c r="B115" t="s">
        <v>316</v>
      </c>
      <c r="C115" t="s">
        <v>317</v>
      </c>
      <c r="K115" t="s">
        <v>315</v>
      </c>
      <c r="L115" t="s">
        <v>316</v>
      </c>
      <c r="M115" t="s">
        <v>317</v>
      </c>
    </row>
    <row r="116" spans="1:14" x14ac:dyDescent="0.25">
      <c r="A116">
        <f>$A$106</f>
        <v>205</v>
      </c>
      <c r="B116">
        <f>$B$105</f>
        <v>-15</v>
      </c>
      <c r="C116">
        <f>A116+B116</f>
        <v>190</v>
      </c>
      <c r="D116" s="12">
        <f>B106</f>
        <v>-943.83999999999992</v>
      </c>
      <c r="K116">
        <f>$K$106</f>
        <v>45</v>
      </c>
      <c r="L116">
        <f>$L$105</f>
        <v>-15</v>
      </c>
      <c r="M116">
        <f>K116+L116</f>
        <v>30</v>
      </c>
      <c r="N116" s="12">
        <f>L106</f>
        <v>-1044.6399999999999</v>
      </c>
    </row>
    <row r="117" spans="1:14" x14ac:dyDescent="0.25">
      <c r="A117">
        <f t="shared" ref="A117" si="6">$A$107</f>
        <v>210</v>
      </c>
      <c r="B117">
        <f>$C$105</f>
        <v>-10</v>
      </c>
      <c r="C117">
        <f t="shared" ref="C117:C122" si="7">A117+B117</f>
        <v>200</v>
      </c>
      <c r="D117" s="12">
        <f>C107</f>
        <v>-940.13999999999987</v>
      </c>
      <c r="K117">
        <f t="shared" ref="K117" si="8">$K$107</f>
        <v>50</v>
      </c>
      <c r="L117">
        <f t="shared" ref="L117" si="9">$M$105</f>
        <v>-10</v>
      </c>
      <c r="M117">
        <f t="shared" ref="M117:M122" si="10">K117+L117</f>
        <v>40</v>
      </c>
      <c r="N117" s="12">
        <f>M107</f>
        <v>-1040.9399999999998</v>
      </c>
    </row>
    <row r="118" spans="1:14" x14ac:dyDescent="0.25">
      <c r="A118">
        <f t="shared" ref="A118" si="11">$A$108</f>
        <v>215</v>
      </c>
      <c r="B118">
        <f>$D$105</f>
        <v>-5</v>
      </c>
      <c r="C118">
        <f t="shared" si="7"/>
        <v>210</v>
      </c>
      <c r="D118" s="12">
        <f>D108</f>
        <v>-936.43999999999983</v>
      </c>
      <c r="K118">
        <f t="shared" ref="K118" si="12">$K$108</f>
        <v>55</v>
      </c>
      <c r="L118">
        <f t="shared" ref="L118" si="13">$N$105</f>
        <v>-5</v>
      </c>
      <c r="M118">
        <f t="shared" si="10"/>
        <v>50</v>
      </c>
      <c r="N118" s="12">
        <f>N108</f>
        <v>-1037.2399999999998</v>
      </c>
    </row>
    <row r="119" spans="1:14" x14ac:dyDescent="0.25">
      <c r="A119">
        <f t="shared" ref="A119" si="14">$A$109</f>
        <v>220</v>
      </c>
      <c r="B119">
        <f>$E$105</f>
        <v>0</v>
      </c>
      <c r="C119">
        <f t="shared" si="7"/>
        <v>220</v>
      </c>
      <c r="D119" s="12">
        <f>E109</f>
        <v>-932.74</v>
      </c>
      <c r="K119">
        <f t="shared" ref="K119" si="15">$K$109</f>
        <v>60</v>
      </c>
      <c r="L119">
        <f t="shared" ref="L119" si="16">$O$105</f>
        <v>0</v>
      </c>
      <c r="M119">
        <f t="shared" si="10"/>
        <v>60</v>
      </c>
      <c r="N119" s="12">
        <f>O109</f>
        <v>-1033.54</v>
      </c>
    </row>
    <row r="120" spans="1:14" x14ac:dyDescent="0.25">
      <c r="A120">
        <f t="shared" ref="A120" si="17">$A$110</f>
        <v>225</v>
      </c>
      <c r="B120">
        <f>$F$105</f>
        <v>5</v>
      </c>
      <c r="C120">
        <f t="shared" si="7"/>
        <v>230</v>
      </c>
      <c r="D120" s="12">
        <f>F110</f>
        <v>-929.04</v>
      </c>
      <c r="K120">
        <f t="shared" ref="K120" si="18">$K$110</f>
        <v>65</v>
      </c>
      <c r="L120">
        <f t="shared" ref="L120" si="19">$P$105</f>
        <v>5</v>
      </c>
      <c r="M120">
        <f t="shared" si="10"/>
        <v>70</v>
      </c>
      <c r="N120" s="12">
        <f>P110</f>
        <v>-1029.8399999999997</v>
      </c>
    </row>
    <row r="121" spans="1:14" x14ac:dyDescent="0.25">
      <c r="A121">
        <f t="shared" ref="A121" si="20">$A$111</f>
        <v>230</v>
      </c>
      <c r="B121">
        <f>$G$105</f>
        <v>10</v>
      </c>
      <c r="C121">
        <f t="shared" si="7"/>
        <v>240</v>
      </c>
      <c r="D121" s="12">
        <f>G111</f>
        <v>-925.33999999999992</v>
      </c>
      <c r="K121">
        <f t="shared" ref="K121" si="21">$K$111</f>
        <v>70</v>
      </c>
      <c r="L121">
        <f t="shared" ref="L121" si="22">$Q$105</f>
        <v>10</v>
      </c>
      <c r="M121">
        <f t="shared" si="10"/>
        <v>80</v>
      </c>
      <c r="N121" s="12">
        <f>Q111</f>
        <v>-1026.1399999999999</v>
      </c>
    </row>
    <row r="122" spans="1:14" x14ac:dyDescent="0.25">
      <c r="A122">
        <f t="shared" ref="A122" si="23">$A$112</f>
        <v>235</v>
      </c>
      <c r="B122">
        <f>$H$105</f>
        <v>15</v>
      </c>
      <c r="C122">
        <f t="shared" si="7"/>
        <v>250</v>
      </c>
      <c r="D122" s="12">
        <f>H112</f>
        <v>-921.63999999999987</v>
      </c>
      <c r="K122">
        <f t="shared" ref="K122" si="24">$K$112</f>
        <v>75</v>
      </c>
      <c r="L122">
        <f t="shared" ref="L122" si="25">$R$105</f>
        <v>15</v>
      </c>
      <c r="M122">
        <f t="shared" si="10"/>
        <v>90</v>
      </c>
      <c r="N122" s="12">
        <f>R112</f>
        <v>-1022.4399999999999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1B0DD-7882-4609-B823-4E2255D6BF6D}">
  <dimension ref="A1:H112"/>
  <sheetViews>
    <sheetView topLeftCell="A25" workbookViewId="0">
      <selection activeCell="D48" sqref="D48"/>
    </sheetView>
  </sheetViews>
  <sheetFormatPr defaultRowHeight="15" x14ac:dyDescent="0.25"/>
  <cols>
    <col min="1" max="1" width="25.7109375" customWidth="1"/>
    <col min="5" max="5" width="11" customWidth="1"/>
    <col min="8" max="8" width="11" customWidth="1"/>
  </cols>
  <sheetData>
    <row r="1" spans="1:8" x14ac:dyDescent="0.25">
      <c r="A1" s="59" t="s">
        <v>155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166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454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124</v>
      </c>
      <c r="C7" s="49">
        <f>IF(Calculator!B7="Rice",Calculator!B13,IF(Calculator!B19="Rice",Calculator!B25,6.75))</f>
        <v>6.75</v>
      </c>
      <c r="D7" s="50">
        <f>IF(Calculator!B7="Rice",Calculator!B10,IF(Calculator!B19="Rice",Calculator!B22,160))</f>
        <v>160</v>
      </c>
      <c r="E7" s="28">
        <f>ROUND(C7*D7,2)</f>
        <v>1080</v>
      </c>
      <c r="F7" s="11">
        <v>0</v>
      </c>
      <c r="G7" s="28">
        <f>ROUND(E7*F7,2)</f>
        <v>0</v>
      </c>
      <c r="H7" s="28">
        <f>ROUND(E7-G7,2)</f>
        <v>1080</v>
      </c>
    </row>
    <row r="8" spans="1:8" x14ac:dyDescent="0.25">
      <c r="A8" s="7" t="s">
        <v>11</v>
      </c>
      <c r="C8" s="30"/>
      <c r="E8" s="30">
        <f>SUM(E7:E7)</f>
        <v>1080</v>
      </c>
      <c r="G8" s="12">
        <f>SUM(G7:G7)</f>
        <v>0</v>
      </c>
      <c r="H8" s="12">
        <f>ROUND(E8-G8,2)</f>
        <v>1080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5.5</v>
      </c>
      <c r="E12" s="30">
        <f>ROUND(C12*D12,2)</f>
        <v>41.8</v>
      </c>
      <c r="F12" s="16">
        <v>0</v>
      </c>
      <c r="G12" s="30">
        <f>ROUND(E12*F12,2)</f>
        <v>0</v>
      </c>
      <c r="H12" s="30">
        <f>ROUND(E12-G12,2)</f>
        <v>41.8</v>
      </c>
    </row>
    <row r="13" spans="1:8" x14ac:dyDescent="0.25">
      <c r="A13" s="14" t="s">
        <v>57</v>
      </c>
      <c r="B13" s="14" t="s">
        <v>16</v>
      </c>
      <c r="C13" s="15">
        <v>6.4</v>
      </c>
      <c r="D13" s="14">
        <v>1.5</v>
      </c>
      <c r="E13" s="30">
        <f>ROUND(C13*D13,2)</f>
        <v>9.6</v>
      </c>
      <c r="F13" s="16">
        <v>0</v>
      </c>
      <c r="G13" s="30">
        <f>ROUND(E13*F13,2)</f>
        <v>0</v>
      </c>
      <c r="H13" s="30">
        <f>ROUND(E13-G13,2)</f>
        <v>9.6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167</v>
      </c>
      <c r="B15" s="14" t="s">
        <v>21</v>
      </c>
      <c r="C15" s="15">
        <v>50</v>
      </c>
      <c r="D15" s="14">
        <v>0.5</v>
      </c>
      <c r="E15" s="30">
        <f>ROUND(C15*D15,2)</f>
        <v>25</v>
      </c>
      <c r="F15" s="16">
        <v>0</v>
      </c>
      <c r="G15" s="30">
        <f>ROUND(E15*F15,2)</f>
        <v>0</v>
      </c>
      <c r="H15" s="30">
        <f>ROUND(E15-G15,2)</f>
        <v>25</v>
      </c>
    </row>
    <row r="16" spans="1:8" x14ac:dyDescent="0.25">
      <c r="A16" s="14" t="s">
        <v>154</v>
      </c>
      <c r="B16" s="14" t="s">
        <v>21</v>
      </c>
      <c r="C16" s="15">
        <v>55.4</v>
      </c>
      <c r="D16" s="14">
        <v>0.5</v>
      </c>
      <c r="E16" s="30">
        <f>ROUND(C16*D16,2)</f>
        <v>27.7</v>
      </c>
      <c r="F16" s="16">
        <v>0</v>
      </c>
      <c r="G16" s="30">
        <f>ROUND(E16*F16,2)</f>
        <v>0</v>
      </c>
      <c r="H16" s="30">
        <f>ROUND(E16-G16,2)</f>
        <v>27.7</v>
      </c>
    </row>
    <row r="17" spans="1:8" x14ac:dyDescent="0.25">
      <c r="A17" s="14" t="s">
        <v>168</v>
      </c>
      <c r="B17" s="14" t="s">
        <v>21</v>
      </c>
      <c r="C17" s="15">
        <v>41.58</v>
      </c>
      <c r="D17" s="14">
        <v>4</v>
      </c>
      <c r="E17" s="30">
        <f>ROUND(C17*D17,2)</f>
        <v>166.32</v>
      </c>
      <c r="F17" s="16">
        <v>0</v>
      </c>
      <c r="G17" s="30">
        <f>ROUND(E17*F17,2)</f>
        <v>0</v>
      </c>
      <c r="H17" s="30">
        <f>ROUND(E17-G17,2)</f>
        <v>166.32</v>
      </c>
    </row>
    <row r="18" spans="1:8" x14ac:dyDescent="0.25">
      <c r="A18" s="14" t="s">
        <v>169</v>
      </c>
      <c r="B18" s="14" t="s">
        <v>26</v>
      </c>
      <c r="C18" s="15">
        <v>18</v>
      </c>
      <c r="D18" s="14">
        <v>0.75</v>
      </c>
      <c r="E18" s="30">
        <f>ROUND(C18*D18,2)</f>
        <v>13.5</v>
      </c>
      <c r="F18" s="16">
        <v>0</v>
      </c>
      <c r="G18" s="30">
        <f>ROUND(E18*F18,2)</f>
        <v>0</v>
      </c>
      <c r="H18" s="30">
        <f>ROUND(E18-G18,2)</f>
        <v>13.5</v>
      </c>
    </row>
    <row r="19" spans="1:8" x14ac:dyDescent="0.25">
      <c r="A19" s="13" t="s">
        <v>23</v>
      </c>
      <c r="C19" s="30"/>
      <c r="E19" s="30"/>
    </row>
    <row r="20" spans="1:8" x14ac:dyDescent="0.25">
      <c r="A20" s="14" t="s">
        <v>402</v>
      </c>
      <c r="B20" s="14" t="s">
        <v>18</v>
      </c>
      <c r="C20" s="15">
        <v>2.41</v>
      </c>
      <c r="D20" s="14">
        <v>10</v>
      </c>
      <c r="E20" s="30">
        <f>ROUND(C20*D20,2)</f>
        <v>24.1</v>
      </c>
      <c r="F20" s="16">
        <v>0</v>
      </c>
      <c r="G20" s="30">
        <f>ROUND(E20*F20,2)</f>
        <v>0</v>
      </c>
      <c r="H20" s="30">
        <f>ROUND(E20-G20,2)</f>
        <v>24.1</v>
      </c>
    </row>
    <row r="21" spans="1:8" x14ac:dyDescent="0.25">
      <c r="A21" s="13" t="s">
        <v>24</v>
      </c>
      <c r="C21" s="30"/>
      <c r="E21" s="30"/>
    </row>
    <row r="22" spans="1:8" x14ac:dyDescent="0.25">
      <c r="A22" s="14" t="s">
        <v>25</v>
      </c>
      <c r="B22" s="14" t="s">
        <v>18</v>
      </c>
      <c r="C22" s="15">
        <v>0.34</v>
      </c>
      <c r="D22" s="14">
        <v>80</v>
      </c>
      <c r="E22" s="30">
        <f t="shared" ref="E22:E29" si="0">ROUND(C22*D22,2)</f>
        <v>27.2</v>
      </c>
      <c r="F22" s="16">
        <v>0</v>
      </c>
      <c r="G22" s="30">
        <f t="shared" ref="G22:G29" si="1">ROUND(E22*F22,2)</f>
        <v>0</v>
      </c>
      <c r="H22" s="30">
        <f t="shared" ref="H22:H29" si="2">ROUND(E22-G22,2)</f>
        <v>27.2</v>
      </c>
    </row>
    <row r="23" spans="1:8" x14ac:dyDescent="0.25">
      <c r="A23" s="14" t="s">
        <v>138</v>
      </c>
      <c r="B23" s="14" t="s">
        <v>26</v>
      </c>
      <c r="C23" s="15">
        <v>3.33</v>
      </c>
      <c r="D23" s="14">
        <v>2</v>
      </c>
      <c r="E23" s="30">
        <f t="shared" si="0"/>
        <v>6.66</v>
      </c>
      <c r="F23" s="16">
        <v>0</v>
      </c>
      <c r="G23" s="30">
        <f t="shared" si="1"/>
        <v>0</v>
      </c>
      <c r="H23" s="30">
        <f t="shared" si="2"/>
        <v>6.66</v>
      </c>
    </row>
    <row r="24" spans="1:8" x14ac:dyDescent="0.25">
      <c r="A24" s="14" t="s">
        <v>170</v>
      </c>
      <c r="B24" s="14" t="s">
        <v>26</v>
      </c>
      <c r="C24" s="15">
        <v>18</v>
      </c>
      <c r="D24" s="14">
        <v>1.3</v>
      </c>
      <c r="E24" s="30">
        <f t="shared" si="0"/>
        <v>23.4</v>
      </c>
      <c r="F24" s="16">
        <v>0</v>
      </c>
      <c r="G24" s="30">
        <f t="shared" si="1"/>
        <v>0</v>
      </c>
      <c r="H24" s="30">
        <f t="shared" si="2"/>
        <v>23.4</v>
      </c>
    </row>
    <row r="25" spans="1:8" x14ac:dyDescent="0.25">
      <c r="A25" s="14" t="s">
        <v>171</v>
      </c>
      <c r="B25" s="14" t="s">
        <v>18</v>
      </c>
      <c r="C25" s="15">
        <v>6.72</v>
      </c>
      <c r="D25" s="14">
        <v>3</v>
      </c>
      <c r="E25" s="30">
        <f t="shared" si="0"/>
        <v>20.16</v>
      </c>
      <c r="F25" s="16">
        <v>0</v>
      </c>
      <c r="G25" s="30">
        <f t="shared" si="1"/>
        <v>0</v>
      </c>
      <c r="H25" s="30">
        <f t="shared" si="2"/>
        <v>20.16</v>
      </c>
    </row>
    <row r="26" spans="1:8" x14ac:dyDescent="0.25">
      <c r="A26" s="14" t="s">
        <v>172</v>
      </c>
      <c r="B26" s="14" t="s">
        <v>18</v>
      </c>
      <c r="C26" s="15">
        <v>45.96</v>
      </c>
      <c r="D26" s="14">
        <v>0.5</v>
      </c>
      <c r="E26" s="30">
        <f t="shared" si="0"/>
        <v>22.98</v>
      </c>
      <c r="F26" s="16">
        <v>0</v>
      </c>
      <c r="G26" s="30">
        <f t="shared" si="1"/>
        <v>0</v>
      </c>
      <c r="H26" s="30">
        <f t="shared" si="2"/>
        <v>22.98</v>
      </c>
    </row>
    <row r="27" spans="1:8" x14ac:dyDescent="0.25">
      <c r="A27" s="14" t="s">
        <v>173</v>
      </c>
      <c r="B27" s="14" t="s">
        <v>26</v>
      </c>
      <c r="C27" s="15">
        <v>17.5</v>
      </c>
      <c r="D27" s="14">
        <v>2</v>
      </c>
      <c r="E27" s="30">
        <f t="shared" si="0"/>
        <v>35</v>
      </c>
      <c r="F27" s="16">
        <v>0</v>
      </c>
      <c r="G27" s="30">
        <f t="shared" si="1"/>
        <v>0</v>
      </c>
      <c r="H27" s="30">
        <f t="shared" si="2"/>
        <v>35</v>
      </c>
    </row>
    <row r="28" spans="1:8" x14ac:dyDescent="0.25">
      <c r="A28" s="14" t="s">
        <v>174</v>
      </c>
      <c r="B28" s="14" t="s">
        <v>18</v>
      </c>
      <c r="C28" s="15">
        <v>20.07</v>
      </c>
      <c r="D28" s="14">
        <v>0.67</v>
      </c>
      <c r="E28" s="30">
        <f t="shared" si="0"/>
        <v>13.45</v>
      </c>
      <c r="F28" s="16">
        <v>0</v>
      </c>
      <c r="G28" s="30">
        <f t="shared" si="1"/>
        <v>0</v>
      </c>
      <c r="H28" s="30">
        <f t="shared" si="2"/>
        <v>13.45</v>
      </c>
    </row>
    <row r="29" spans="1:8" x14ac:dyDescent="0.25">
      <c r="A29" s="14" t="s">
        <v>175</v>
      </c>
      <c r="B29" s="14" t="s">
        <v>18</v>
      </c>
      <c r="C29" s="15">
        <v>1.95</v>
      </c>
      <c r="D29" s="14">
        <v>7.5</v>
      </c>
      <c r="E29" s="30">
        <f t="shared" si="0"/>
        <v>14.63</v>
      </c>
      <c r="F29" s="16">
        <v>0</v>
      </c>
      <c r="G29" s="30">
        <f t="shared" si="1"/>
        <v>0</v>
      </c>
      <c r="H29" s="30">
        <f t="shared" si="2"/>
        <v>14.63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455</v>
      </c>
      <c r="B31" s="14" t="s">
        <v>18</v>
      </c>
      <c r="C31" s="15">
        <v>1.1299999999999999</v>
      </c>
      <c r="D31" s="14">
        <v>13.5</v>
      </c>
      <c r="E31" s="30">
        <f>ROUND(C31*D31,2)</f>
        <v>15.26</v>
      </c>
      <c r="F31" s="16">
        <v>0</v>
      </c>
      <c r="G31" s="30">
        <f>ROUND(E31*F31,2)</f>
        <v>0</v>
      </c>
      <c r="H31" s="30">
        <f>ROUND(E31-G31,2)</f>
        <v>15.26</v>
      </c>
    </row>
    <row r="32" spans="1:8" x14ac:dyDescent="0.25">
      <c r="A32" s="13" t="s">
        <v>33</v>
      </c>
      <c r="C32" s="30"/>
      <c r="E32" s="30"/>
    </row>
    <row r="33" spans="1:8" x14ac:dyDescent="0.25">
      <c r="A33" s="14" t="s">
        <v>176</v>
      </c>
      <c r="B33" s="14" t="s">
        <v>29</v>
      </c>
      <c r="C33" s="15">
        <v>0.33</v>
      </c>
      <c r="D33" s="14">
        <v>75</v>
      </c>
      <c r="E33" s="30">
        <f>ROUND(C33*D33,2)</f>
        <v>24.75</v>
      </c>
      <c r="F33" s="16">
        <v>0</v>
      </c>
      <c r="G33" s="30">
        <f>ROUND(E33*F33,2)</f>
        <v>0</v>
      </c>
      <c r="H33" s="30">
        <f>ROUND(E33-G33,2)</f>
        <v>24.75</v>
      </c>
    </row>
    <row r="34" spans="1:8" x14ac:dyDescent="0.25">
      <c r="A34" s="14" t="s">
        <v>177</v>
      </c>
      <c r="B34" s="14" t="s">
        <v>178</v>
      </c>
      <c r="C34" s="15">
        <v>0.28999999999999998</v>
      </c>
      <c r="D34" s="14">
        <v>88.6</v>
      </c>
      <c r="E34" s="30">
        <f>ROUND(C34*D34,2)</f>
        <v>25.69</v>
      </c>
      <c r="F34" s="16">
        <v>0</v>
      </c>
      <c r="G34" s="30">
        <f>ROUND(E34*F34,2)</f>
        <v>0</v>
      </c>
      <c r="H34" s="30">
        <f>ROUND(E34-G34,2)</f>
        <v>25.69</v>
      </c>
    </row>
    <row r="35" spans="1:8" x14ac:dyDescent="0.25">
      <c r="A35" s="14" t="s">
        <v>179</v>
      </c>
      <c r="B35" s="14" t="s">
        <v>29</v>
      </c>
      <c r="C35" s="15">
        <v>0.33</v>
      </c>
      <c r="D35" s="14">
        <v>13.6</v>
      </c>
      <c r="E35" s="30">
        <f>ROUND(C35*D35,2)</f>
        <v>4.49</v>
      </c>
      <c r="F35" s="16">
        <v>0</v>
      </c>
      <c r="G35" s="30">
        <f>ROUND(E35*F35,2)</f>
        <v>0</v>
      </c>
      <c r="H35" s="30">
        <f>ROUND(E35-G35,2)</f>
        <v>4.49</v>
      </c>
    </row>
    <row r="36" spans="1:8" x14ac:dyDescent="0.25">
      <c r="A36" s="13" t="s">
        <v>114</v>
      </c>
      <c r="C36" s="30"/>
      <c r="E36" s="30"/>
    </row>
    <row r="37" spans="1:8" x14ac:dyDescent="0.25">
      <c r="A37" s="14" t="s">
        <v>180</v>
      </c>
      <c r="B37" s="14" t="s">
        <v>26</v>
      </c>
      <c r="C37" s="15">
        <v>4.75</v>
      </c>
      <c r="D37" s="14">
        <v>0.5</v>
      </c>
      <c r="E37" s="30">
        <f>ROUND(C37*D37,2)</f>
        <v>2.38</v>
      </c>
      <c r="F37" s="16">
        <v>0</v>
      </c>
      <c r="G37" s="30">
        <f>ROUND(E37*F37,2)</f>
        <v>0</v>
      </c>
      <c r="H37" s="30">
        <f>ROUND(E37-G37,2)</f>
        <v>2.38</v>
      </c>
    </row>
    <row r="38" spans="1:8" x14ac:dyDescent="0.25">
      <c r="A38" s="14" t="s">
        <v>181</v>
      </c>
      <c r="B38" s="14" t="s">
        <v>26</v>
      </c>
      <c r="C38" s="15">
        <v>1.34</v>
      </c>
      <c r="D38" s="14">
        <v>1</v>
      </c>
      <c r="E38" s="30">
        <f>ROUND(C38*D38,2)</f>
        <v>1.34</v>
      </c>
      <c r="F38" s="16">
        <v>0</v>
      </c>
      <c r="G38" s="30">
        <f>ROUND(E38*F38,2)</f>
        <v>0</v>
      </c>
      <c r="H38" s="30">
        <f>ROUND(E38-G38,2)</f>
        <v>1.34</v>
      </c>
    </row>
    <row r="39" spans="1:8" x14ac:dyDescent="0.25">
      <c r="A39" s="14" t="s">
        <v>182</v>
      </c>
      <c r="B39" s="14" t="s">
        <v>26</v>
      </c>
      <c r="C39" s="15">
        <v>6.01</v>
      </c>
      <c r="D39" s="14">
        <v>0.5</v>
      </c>
      <c r="E39" s="30">
        <f>ROUND(C39*D39,2)</f>
        <v>3.01</v>
      </c>
      <c r="F39" s="16">
        <v>0</v>
      </c>
      <c r="G39" s="30">
        <f>ROUND(E39*F39,2)</f>
        <v>0</v>
      </c>
      <c r="H39" s="30">
        <f>ROUND(E39-G39,2)</f>
        <v>3.01</v>
      </c>
    </row>
    <row r="40" spans="1:8" x14ac:dyDescent="0.25">
      <c r="A40" s="14" t="s">
        <v>183</v>
      </c>
      <c r="B40" s="14" t="s">
        <v>26</v>
      </c>
      <c r="C40" s="15">
        <v>2.86</v>
      </c>
      <c r="D40" s="14">
        <v>0.4</v>
      </c>
      <c r="E40" s="30">
        <f>ROUND(C40*D40,2)</f>
        <v>1.1399999999999999</v>
      </c>
      <c r="F40" s="16">
        <v>0</v>
      </c>
      <c r="G40" s="30">
        <f>ROUND(E40*F40,2)</f>
        <v>0</v>
      </c>
      <c r="H40" s="30">
        <f>ROUND(E40-G40,2)</f>
        <v>1.1399999999999999</v>
      </c>
    </row>
    <row r="41" spans="1:8" x14ac:dyDescent="0.25">
      <c r="A41" s="14" t="s">
        <v>115</v>
      </c>
      <c r="B41" s="14" t="s">
        <v>26</v>
      </c>
      <c r="C41" s="15">
        <v>3.3</v>
      </c>
      <c r="D41" s="14">
        <v>0.1</v>
      </c>
      <c r="E41" s="30">
        <f>ROUND(C41*D41,2)</f>
        <v>0.33</v>
      </c>
      <c r="F41" s="16">
        <v>0</v>
      </c>
      <c r="G41" s="30">
        <f>ROUND(E41*F41,2)</f>
        <v>0</v>
      </c>
      <c r="H41" s="30">
        <f>ROUND(E41-G41,2)</f>
        <v>0.33</v>
      </c>
    </row>
    <row r="42" spans="1:8" x14ac:dyDescent="0.25">
      <c r="A42" s="13" t="s">
        <v>61</v>
      </c>
      <c r="C42" s="30"/>
      <c r="E42" s="30"/>
    </row>
    <row r="43" spans="1:8" x14ac:dyDescent="0.25">
      <c r="A43" s="14" t="s">
        <v>184</v>
      </c>
      <c r="B43" s="14" t="s">
        <v>21</v>
      </c>
      <c r="C43" s="15">
        <v>8</v>
      </c>
      <c r="D43" s="14">
        <v>5</v>
      </c>
      <c r="E43" s="30">
        <f>ROUND(C43*D43,2)</f>
        <v>40</v>
      </c>
      <c r="F43" s="16">
        <v>0</v>
      </c>
      <c r="G43" s="30">
        <f>ROUND(E43*F43,2)</f>
        <v>0</v>
      </c>
      <c r="H43" s="30">
        <f>ROUND(E43-G43,2)</f>
        <v>40</v>
      </c>
    </row>
    <row r="44" spans="1:8" x14ac:dyDescent="0.25">
      <c r="A44" s="13" t="s">
        <v>131</v>
      </c>
      <c r="C44" s="30"/>
      <c r="E44" s="30"/>
    </row>
    <row r="45" spans="1:8" x14ac:dyDescent="0.25">
      <c r="A45" s="14" t="s">
        <v>185</v>
      </c>
      <c r="B45" s="14" t="s">
        <v>124</v>
      </c>
      <c r="C45" s="15">
        <v>0.35</v>
      </c>
      <c r="D45" s="14">
        <f>D7</f>
        <v>160</v>
      </c>
      <c r="E45" s="30">
        <f>ROUND(C45*D45,2)</f>
        <v>56</v>
      </c>
      <c r="F45" s="16">
        <v>0</v>
      </c>
      <c r="G45" s="30">
        <f>ROUND(E45*F45,2)</f>
        <v>0</v>
      </c>
      <c r="H45" s="30">
        <f>ROUND(E45-G45,2)</f>
        <v>56</v>
      </c>
    </row>
    <row r="46" spans="1:8" x14ac:dyDescent="0.25">
      <c r="A46" s="13" t="s">
        <v>186</v>
      </c>
      <c r="C46" s="30"/>
      <c r="E46" s="30"/>
    </row>
    <row r="47" spans="1:8" x14ac:dyDescent="0.25">
      <c r="A47" s="14" t="s">
        <v>187</v>
      </c>
      <c r="B47" s="14" t="s">
        <v>124</v>
      </c>
      <c r="C47" s="15">
        <v>0.4</v>
      </c>
      <c r="D47" s="14">
        <f>D7</f>
        <v>160</v>
      </c>
      <c r="E47" s="30">
        <f>ROUND(C47*D47,2)</f>
        <v>64</v>
      </c>
      <c r="F47" s="16">
        <v>0</v>
      </c>
      <c r="G47" s="30">
        <f>ROUND(E47*F47,2)</f>
        <v>0</v>
      </c>
      <c r="H47" s="30">
        <f>ROUND(E47-G47,2)</f>
        <v>64</v>
      </c>
    </row>
    <row r="48" spans="1:8" x14ac:dyDescent="0.25">
      <c r="A48" s="13" t="s">
        <v>99</v>
      </c>
      <c r="C48" s="30"/>
      <c r="E48" s="30"/>
    </row>
    <row r="49" spans="1:8" x14ac:dyDescent="0.25">
      <c r="A49" s="14" t="s">
        <v>188</v>
      </c>
      <c r="B49" s="14" t="s">
        <v>48</v>
      </c>
      <c r="C49" s="15">
        <v>4.5</v>
      </c>
      <c r="D49" s="14">
        <v>1</v>
      </c>
      <c r="E49" s="30">
        <f>ROUND(C49*D49,2)</f>
        <v>4.5</v>
      </c>
      <c r="F49" s="16">
        <v>0</v>
      </c>
      <c r="G49" s="30">
        <f>ROUND(E49*F49,2)</f>
        <v>0</v>
      </c>
      <c r="H49" s="30">
        <f>ROUND(E49-G49,2)</f>
        <v>4.5</v>
      </c>
    </row>
    <row r="50" spans="1:8" x14ac:dyDescent="0.25">
      <c r="A50" s="13" t="s">
        <v>116</v>
      </c>
      <c r="C50" s="30"/>
      <c r="E50" s="30"/>
    </row>
    <row r="51" spans="1:8" x14ac:dyDescent="0.25">
      <c r="A51" s="14" t="s">
        <v>189</v>
      </c>
      <c r="B51" s="14" t="s">
        <v>48</v>
      </c>
      <c r="C51" s="15">
        <v>8</v>
      </c>
      <c r="D51" s="14">
        <v>1</v>
      </c>
      <c r="E51" s="30">
        <f>ROUND(C51*D51,2)</f>
        <v>8</v>
      </c>
      <c r="F51" s="16">
        <v>0</v>
      </c>
      <c r="G51" s="30">
        <f>ROUND(E51*F51,2)</f>
        <v>0</v>
      </c>
      <c r="H51" s="30">
        <f>ROUND(E51-G51,2)</f>
        <v>8</v>
      </c>
    </row>
    <row r="52" spans="1:8" x14ac:dyDescent="0.25">
      <c r="A52" s="13" t="s">
        <v>118</v>
      </c>
      <c r="C52" s="30"/>
      <c r="E52" s="30"/>
    </row>
    <row r="53" spans="1:8" x14ac:dyDescent="0.25">
      <c r="A53" s="14" t="s">
        <v>119</v>
      </c>
      <c r="B53" s="14" t="s">
        <v>48</v>
      </c>
      <c r="C53" s="15">
        <v>10</v>
      </c>
      <c r="D53" s="14">
        <v>0.33300000000000002</v>
      </c>
      <c r="E53" s="30">
        <f>ROUND(C53*D53,2)</f>
        <v>3.33</v>
      </c>
      <c r="F53" s="16">
        <v>0</v>
      </c>
      <c r="G53" s="30">
        <f>ROUND(E53*F53,2)</f>
        <v>0</v>
      </c>
      <c r="H53" s="30">
        <f>ROUND(E53-G53,2)</f>
        <v>3.33</v>
      </c>
    </row>
    <row r="54" spans="1:8" x14ac:dyDescent="0.25">
      <c r="A54" s="13" t="s">
        <v>37</v>
      </c>
      <c r="C54" s="30"/>
      <c r="E54" s="30"/>
    </row>
    <row r="55" spans="1:8" x14ac:dyDescent="0.25">
      <c r="A55" s="14" t="s">
        <v>38</v>
      </c>
      <c r="B55" s="14" t="s">
        <v>39</v>
      </c>
      <c r="C55" s="15">
        <v>16.54</v>
      </c>
      <c r="D55" s="14">
        <v>0.54759999999999998</v>
      </c>
      <c r="E55" s="30">
        <f>ROUND(C55*D55,2)</f>
        <v>9.06</v>
      </c>
      <c r="F55" s="16">
        <v>0</v>
      </c>
      <c r="G55" s="30">
        <f>ROUND(E55*F55,2)</f>
        <v>0</v>
      </c>
      <c r="H55" s="30">
        <f>ROUND(E55-G55,2)</f>
        <v>9.06</v>
      </c>
    </row>
    <row r="56" spans="1:8" x14ac:dyDescent="0.25">
      <c r="A56" s="14" t="s">
        <v>134</v>
      </c>
      <c r="B56" s="14" t="s">
        <v>39</v>
      </c>
      <c r="C56" s="15">
        <v>16.54</v>
      </c>
      <c r="D56" s="14">
        <v>0.12690000000000001</v>
      </c>
      <c r="E56" s="30">
        <f>ROUND(C56*D56,2)</f>
        <v>2.1</v>
      </c>
      <c r="F56" s="16">
        <v>0</v>
      </c>
      <c r="G56" s="30">
        <f>ROUND(E56*F56,2)</f>
        <v>0</v>
      </c>
      <c r="H56" s="30">
        <f>ROUND(E56-G56,2)</f>
        <v>2.1</v>
      </c>
    </row>
    <row r="57" spans="1:8" x14ac:dyDescent="0.25">
      <c r="A57" s="13" t="s">
        <v>40</v>
      </c>
      <c r="C57" s="30"/>
      <c r="E57" s="30"/>
    </row>
    <row r="58" spans="1:8" x14ac:dyDescent="0.25">
      <c r="A58" s="14" t="s">
        <v>41</v>
      </c>
      <c r="B58" s="14" t="s">
        <v>39</v>
      </c>
      <c r="C58" s="15">
        <v>9.06</v>
      </c>
      <c r="D58" s="14">
        <v>3.5249999999999999</v>
      </c>
      <c r="E58" s="30">
        <f>ROUND(C58*D58,2)</f>
        <v>31.94</v>
      </c>
      <c r="F58" s="16">
        <v>0</v>
      </c>
      <c r="G58" s="30">
        <f>ROUND(E58*F58,2)</f>
        <v>0</v>
      </c>
      <c r="H58" s="30">
        <f>ROUND(E58-G58,2)</f>
        <v>31.94</v>
      </c>
    </row>
    <row r="59" spans="1:8" x14ac:dyDescent="0.25">
      <c r="A59" s="13" t="s">
        <v>43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0.25</v>
      </c>
      <c r="E60" s="30">
        <f>ROUND(C60*D60,2)</f>
        <v>2.27</v>
      </c>
      <c r="F60" s="16">
        <v>0</v>
      </c>
      <c r="G60" s="30">
        <f>ROUND(E60*F60,2)</f>
        <v>0</v>
      </c>
      <c r="H60" s="30">
        <f>ROUND(E60-G60,2)</f>
        <v>2.27</v>
      </c>
    </row>
    <row r="61" spans="1:8" x14ac:dyDescent="0.25">
      <c r="A61" s="14" t="s">
        <v>42</v>
      </c>
      <c r="B61" s="14" t="s">
        <v>39</v>
      </c>
      <c r="C61" s="15">
        <v>9.06</v>
      </c>
      <c r="D61" s="14">
        <v>7.8600000000000003E-2</v>
      </c>
      <c r="E61" s="30">
        <f>ROUND(C61*D61,2)</f>
        <v>0.71</v>
      </c>
      <c r="F61" s="16">
        <v>0</v>
      </c>
      <c r="G61" s="30">
        <f>ROUND(E61*F61,2)</f>
        <v>0</v>
      </c>
      <c r="H61" s="30">
        <f>ROUND(E61-G61,2)</f>
        <v>0.71</v>
      </c>
    </row>
    <row r="62" spans="1:8" x14ac:dyDescent="0.25">
      <c r="A62" s="13" t="s">
        <v>100</v>
      </c>
      <c r="C62" s="30"/>
      <c r="E62" s="30"/>
    </row>
    <row r="63" spans="1:8" x14ac:dyDescent="0.25">
      <c r="A63" s="14" t="s">
        <v>41</v>
      </c>
      <c r="B63" s="14" t="s">
        <v>39</v>
      </c>
      <c r="C63" s="15">
        <v>9.06</v>
      </c>
      <c r="D63" s="14">
        <v>1.5</v>
      </c>
      <c r="E63" s="30">
        <f>ROUND(C63*D63,2)</f>
        <v>13.59</v>
      </c>
      <c r="F63" s="16">
        <v>0</v>
      </c>
      <c r="G63" s="30">
        <f>ROUND(E63*F63,2)</f>
        <v>0</v>
      </c>
      <c r="H63" s="30">
        <f>ROUND(E63-G63,2)</f>
        <v>13.59</v>
      </c>
    </row>
    <row r="64" spans="1:8" x14ac:dyDescent="0.25">
      <c r="A64" s="14" t="s">
        <v>44</v>
      </c>
      <c r="B64" s="14" t="s">
        <v>39</v>
      </c>
      <c r="C64" s="15">
        <v>16.53</v>
      </c>
      <c r="D64" s="14">
        <v>0.49480000000000002</v>
      </c>
      <c r="E64" s="30">
        <f>ROUND(C64*D64,2)</f>
        <v>8.18</v>
      </c>
      <c r="F64" s="16">
        <v>0</v>
      </c>
      <c r="G64" s="30">
        <f>ROUND(E64*F64,2)</f>
        <v>0</v>
      </c>
      <c r="H64" s="30">
        <f>ROUND(E64-G64,2)</f>
        <v>8.18</v>
      </c>
    </row>
    <row r="65" spans="1:8" x14ac:dyDescent="0.25">
      <c r="A65" s="13" t="s">
        <v>45</v>
      </c>
      <c r="C65" s="30"/>
      <c r="E65" s="30"/>
    </row>
    <row r="66" spans="1:8" x14ac:dyDescent="0.25">
      <c r="A66" s="14" t="s">
        <v>38</v>
      </c>
      <c r="B66" s="14" t="s">
        <v>19</v>
      </c>
      <c r="C66" s="15">
        <v>4.4800000000000004</v>
      </c>
      <c r="D66" s="14">
        <v>7.5785</v>
      </c>
      <c r="E66" s="30">
        <f>ROUND(C66*D66,2)</f>
        <v>33.950000000000003</v>
      </c>
      <c r="F66" s="16">
        <v>0</v>
      </c>
      <c r="G66" s="30">
        <f>ROUND(E66*F66,2)</f>
        <v>0</v>
      </c>
      <c r="H66" s="30">
        <f>ROUND(E66-G66,2)</f>
        <v>33.950000000000003</v>
      </c>
    </row>
    <row r="67" spans="1:8" x14ac:dyDescent="0.25">
      <c r="A67" s="14" t="s">
        <v>134</v>
      </c>
      <c r="B67" s="14" t="s">
        <v>19</v>
      </c>
      <c r="C67" s="15">
        <v>4.4800000000000004</v>
      </c>
      <c r="D67" s="14">
        <v>2.7765</v>
      </c>
      <c r="E67" s="30">
        <f>ROUND(C67*D67,2)</f>
        <v>12.44</v>
      </c>
      <c r="F67" s="16">
        <v>0</v>
      </c>
      <c r="G67" s="30">
        <f>ROUND(E67*F67,2)</f>
        <v>0</v>
      </c>
      <c r="H67" s="30">
        <f>ROUND(E67-G67,2)</f>
        <v>12.44</v>
      </c>
    </row>
    <row r="68" spans="1:8" x14ac:dyDescent="0.25">
      <c r="A68" s="14" t="s">
        <v>190</v>
      </c>
      <c r="B68" s="14" t="s">
        <v>19</v>
      </c>
      <c r="C68" s="15">
        <v>4.4800000000000004</v>
      </c>
      <c r="D68" s="14">
        <v>26.8827</v>
      </c>
      <c r="E68" s="30">
        <f>ROUND(C68*D68,2)</f>
        <v>120.43</v>
      </c>
      <c r="F68" s="16">
        <v>0</v>
      </c>
      <c r="G68" s="30">
        <f>ROUND(E68*F68,2)</f>
        <v>0</v>
      </c>
      <c r="H68" s="30">
        <f>ROUND(E68-G68,2)</f>
        <v>120.43</v>
      </c>
    </row>
    <row r="69" spans="1:8" x14ac:dyDescent="0.25">
      <c r="A69" s="13" t="s">
        <v>47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10.039999999999999</v>
      </c>
      <c r="D70" s="14">
        <v>1</v>
      </c>
      <c r="E70" s="30">
        <f>ROUND(C70*D70,2)</f>
        <v>10.039999999999999</v>
      </c>
      <c r="F70" s="16">
        <v>0</v>
      </c>
      <c r="G70" s="30">
        <f>ROUND(E70*F70,2)</f>
        <v>0</v>
      </c>
      <c r="H70" s="30">
        <f t="shared" ref="H70:H76" si="3">ROUND(E70-G70,2)</f>
        <v>10.039999999999999</v>
      </c>
    </row>
    <row r="71" spans="1:8" x14ac:dyDescent="0.25">
      <c r="A71" s="14" t="s">
        <v>38</v>
      </c>
      <c r="B71" s="14" t="s">
        <v>48</v>
      </c>
      <c r="C71" s="15">
        <v>4.7300000000000004</v>
      </c>
      <c r="D71" s="14">
        <v>1</v>
      </c>
      <c r="E71" s="30">
        <f>ROUND(C71*D71,2)</f>
        <v>4.7300000000000004</v>
      </c>
      <c r="F71" s="16">
        <v>0</v>
      </c>
      <c r="G71" s="30">
        <f>ROUND(E71*F71,2)</f>
        <v>0</v>
      </c>
      <c r="H71" s="30">
        <f t="shared" si="3"/>
        <v>4.7300000000000004</v>
      </c>
    </row>
    <row r="72" spans="1:8" x14ac:dyDescent="0.25">
      <c r="A72" s="14" t="s">
        <v>134</v>
      </c>
      <c r="B72" s="14" t="s">
        <v>48</v>
      </c>
      <c r="C72" s="15">
        <v>6.86</v>
      </c>
      <c r="D72" s="14">
        <v>1</v>
      </c>
      <c r="E72" s="30">
        <f>ROUND(C72*D72,2)</f>
        <v>6.86</v>
      </c>
      <c r="F72" s="16">
        <v>0</v>
      </c>
      <c r="G72" s="30">
        <f>ROUND(E72*F72,2)</f>
        <v>0</v>
      </c>
      <c r="H72" s="30">
        <f t="shared" si="3"/>
        <v>6.86</v>
      </c>
    </row>
    <row r="73" spans="1:8" x14ac:dyDescent="0.25">
      <c r="A73" s="14" t="s">
        <v>190</v>
      </c>
      <c r="B73" s="14" t="s">
        <v>48</v>
      </c>
      <c r="C73" s="15">
        <v>14.31</v>
      </c>
      <c r="D73" s="14">
        <v>1</v>
      </c>
      <c r="E73" s="30">
        <f>ROUND(C73*D73,2)</f>
        <v>14.31</v>
      </c>
      <c r="F73" s="16">
        <v>0</v>
      </c>
      <c r="G73" s="30">
        <f>ROUND(E73*F73,2)</f>
        <v>0</v>
      </c>
      <c r="H73" s="30">
        <f t="shared" si="3"/>
        <v>14.31</v>
      </c>
    </row>
    <row r="74" spans="1:8" x14ac:dyDescent="0.25">
      <c r="A74" s="9" t="s">
        <v>49</v>
      </c>
      <c r="B74" s="9" t="s">
        <v>48</v>
      </c>
      <c r="C74" s="10">
        <v>23.79</v>
      </c>
      <c r="D74" s="9">
        <v>1</v>
      </c>
      <c r="E74" s="28">
        <f>ROUND(C74*D74,2)</f>
        <v>23.79</v>
      </c>
      <c r="F74" s="11">
        <v>0</v>
      </c>
      <c r="G74" s="28">
        <f>ROUND(E74*F74,2)</f>
        <v>0</v>
      </c>
      <c r="H74" s="28">
        <f t="shared" si="3"/>
        <v>23.79</v>
      </c>
    </row>
    <row r="75" spans="1:8" x14ac:dyDescent="0.25">
      <c r="A75" s="7" t="s">
        <v>50</v>
      </c>
      <c r="C75" s="30"/>
      <c r="E75" s="30">
        <f>SUM(E12:E74)</f>
        <v>1020.1200000000002</v>
      </c>
      <c r="G75" s="12">
        <f>SUM(G12:G74)</f>
        <v>0</v>
      </c>
      <c r="H75" s="12">
        <f t="shared" si="3"/>
        <v>1020.12</v>
      </c>
    </row>
    <row r="76" spans="1:8" x14ac:dyDescent="0.25">
      <c r="A76" s="7" t="s">
        <v>51</v>
      </c>
      <c r="C76" s="30"/>
      <c r="E76" s="30">
        <f>+E8-E75</f>
        <v>59.879999999999768</v>
      </c>
      <c r="G76" s="12">
        <f>+G8-G75</f>
        <v>0</v>
      </c>
      <c r="H76" s="12">
        <f t="shared" si="3"/>
        <v>59.88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25.53</v>
      </c>
      <c r="D79" s="14">
        <v>1</v>
      </c>
      <c r="E79" s="30">
        <f>ROUND(C79*D79,2)</f>
        <v>25.53</v>
      </c>
      <c r="F79" s="16">
        <v>0</v>
      </c>
      <c r="G79" s="30">
        <f>ROUND(E79*F79,2)</f>
        <v>0</v>
      </c>
      <c r="H79" s="30">
        <f t="shared" ref="H79:H85" si="4">ROUND(E79-G79,2)</f>
        <v>25.53</v>
      </c>
    </row>
    <row r="80" spans="1:8" x14ac:dyDescent="0.25">
      <c r="A80" s="14" t="s">
        <v>38</v>
      </c>
      <c r="B80" s="14" t="s">
        <v>48</v>
      </c>
      <c r="C80" s="15">
        <v>33.46</v>
      </c>
      <c r="D80" s="14">
        <v>1</v>
      </c>
      <c r="E80" s="30">
        <f>ROUND(C80*D80,2)</f>
        <v>33.46</v>
      </c>
      <c r="F80" s="16">
        <v>0</v>
      </c>
      <c r="G80" s="30">
        <f>ROUND(E80*F80,2)</f>
        <v>0</v>
      </c>
      <c r="H80" s="30">
        <f t="shared" si="4"/>
        <v>33.46</v>
      </c>
    </row>
    <row r="81" spans="1:8" x14ac:dyDescent="0.25">
      <c r="A81" s="14" t="s">
        <v>134</v>
      </c>
      <c r="B81" s="14" t="s">
        <v>48</v>
      </c>
      <c r="C81" s="15">
        <v>30.19</v>
      </c>
      <c r="D81" s="14">
        <v>1</v>
      </c>
      <c r="E81" s="30">
        <f>ROUND(C81*D81,2)</f>
        <v>30.19</v>
      </c>
      <c r="F81" s="16">
        <v>0</v>
      </c>
      <c r="G81" s="30">
        <f>ROUND(E81*F81,2)</f>
        <v>0</v>
      </c>
      <c r="H81" s="30">
        <f t="shared" si="4"/>
        <v>30.19</v>
      </c>
    </row>
    <row r="82" spans="1:8" x14ac:dyDescent="0.25">
      <c r="A82" s="9" t="s">
        <v>190</v>
      </c>
      <c r="B82" s="9" t="s">
        <v>48</v>
      </c>
      <c r="C82" s="10">
        <v>52.19</v>
      </c>
      <c r="D82" s="9">
        <v>1</v>
      </c>
      <c r="E82" s="28">
        <f>ROUND(C82*D82,2)</f>
        <v>52.19</v>
      </c>
      <c r="F82" s="11">
        <v>0</v>
      </c>
      <c r="G82" s="28">
        <f>ROUND(E82*F82,2)</f>
        <v>0</v>
      </c>
      <c r="H82" s="28">
        <f t="shared" si="4"/>
        <v>52.19</v>
      </c>
    </row>
    <row r="83" spans="1:8" x14ac:dyDescent="0.25">
      <c r="A83" s="7" t="s">
        <v>53</v>
      </c>
      <c r="C83" s="30"/>
      <c r="E83" s="30">
        <f>SUM(E79:E82)</f>
        <v>141.37</v>
      </c>
      <c r="G83" s="12">
        <f>SUM(G79:G82)</f>
        <v>0</v>
      </c>
      <c r="H83" s="12">
        <f t="shared" si="4"/>
        <v>141.37</v>
      </c>
    </row>
    <row r="84" spans="1:8" x14ac:dyDescent="0.25">
      <c r="A84" s="7" t="s">
        <v>54</v>
      </c>
      <c r="C84" s="30"/>
      <c r="E84" s="30">
        <f>+E75+E83</f>
        <v>1161.4900000000002</v>
      </c>
      <c r="G84" s="12">
        <f>+G75+G83</f>
        <v>0</v>
      </c>
      <c r="H84" s="12">
        <f t="shared" si="4"/>
        <v>1161.49</v>
      </c>
    </row>
    <row r="85" spans="1:8" x14ac:dyDescent="0.25">
      <c r="A85" s="7" t="s">
        <v>55</v>
      </c>
      <c r="C85" s="30"/>
      <c r="E85" s="30">
        <f>+E8-E84</f>
        <v>-81.490000000000236</v>
      </c>
      <c r="G85" s="12">
        <f>+G8-G84</f>
        <v>0</v>
      </c>
      <c r="H85" s="12">
        <f t="shared" si="4"/>
        <v>-81.489999999999995</v>
      </c>
    </row>
    <row r="86" spans="1:8" x14ac:dyDescent="0.25">
      <c r="A86" t="s">
        <v>120</v>
      </c>
      <c r="C86" s="30"/>
      <c r="E86" s="30"/>
    </row>
    <row r="87" spans="1:8" x14ac:dyDescent="0.25">
      <c r="A87" t="s">
        <v>427</v>
      </c>
      <c r="C87" s="30"/>
      <c r="E87" s="30"/>
    </row>
    <row r="88" spans="1:8" x14ac:dyDescent="0.25">
      <c r="C88" s="30"/>
      <c r="E88" s="30"/>
    </row>
    <row r="89" spans="1:8" x14ac:dyDescent="0.25">
      <c r="A89" s="7" t="s">
        <v>121</v>
      </c>
      <c r="C89" s="30"/>
      <c r="E89" s="30"/>
    </row>
    <row r="90" spans="1:8" x14ac:dyDescent="0.25">
      <c r="A90" s="7" t="s">
        <v>122</v>
      </c>
      <c r="C90" s="30"/>
      <c r="E90" s="30"/>
    </row>
    <row r="91" spans="1:8" x14ac:dyDescent="0.25">
      <c r="A91" s="7"/>
      <c r="C91" s="30"/>
      <c r="E91" s="30"/>
    </row>
    <row r="92" spans="1:8" x14ac:dyDescent="0.25">
      <c r="C92" s="30"/>
      <c r="E92" s="30"/>
    </row>
    <row r="93" spans="1:8" x14ac:dyDescent="0.25">
      <c r="C93" s="30"/>
      <c r="E93" s="30"/>
    </row>
    <row r="94" spans="1:8" x14ac:dyDescent="0.25">
      <c r="C94" s="30"/>
      <c r="E94" s="30"/>
    </row>
    <row r="95" spans="1:8" x14ac:dyDescent="0.25">
      <c r="C95" s="30"/>
      <c r="E95" s="30"/>
    </row>
    <row r="96" spans="1:8" x14ac:dyDescent="0.25">
      <c r="C96" s="30"/>
      <c r="E96" s="30"/>
    </row>
    <row r="97" spans="1:5" x14ac:dyDescent="0.25">
      <c r="C97" s="30"/>
      <c r="E97" s="30"/>
    </row>
    <row r="98" spans="1:5" x14ac:dyDescent="0.25">
      <c r="C98" s="30"/>
      <c r="E98" s="30"/>
    </row>
    <row r="99" spans="1:5" x14ac:dyDescent="0.25">
      <c r="A99" s="7" t="s">
        <v>50</v>
      </c>
      <c r="E99" s="34">
        <f>VLOOKUP(A99,$A$1:$H$98,5,FALSE)</f>
        <v>1020.1200000000002</v>
      </c>
    </row>
    <row r="100" spans="1:5" x14ac:dyDescent="0.25">
      <c r="A100" s="7" t="s">
        <v>295</v>
      </c>
      <c r="E100" s="34">
        <f>VLOOKUP(A100,$A$1:$H$98,5,FALSE)</f>
        <v>141.37</v>
      </c>
    </row>
    <row r="101" spans="1:5" x14ac:dyDescent="0.25">
      <c r="A101" s="7" t="s">
        <v>296</v>
      </c>
      <c r="E101" s="34">
        <f>VLOOKUP(A101,$A$1:$H$98,5,FALSE)</f>
        <v>1161.4900000000002</v>
      </c>
    </row>
    <row r="102" spans="1:5" x14ac:dyDescent="0.25">
      <c r="A102" s="7" t="s">
        <v>55</v>
      </c>
      <c r="E102" s="34">
        <f t="shared" ref="E102" si="5">VLOOKUP(A102,$A$1:$H$98,5,FALSE)</f>
        <v>-81.490000000000236</v>
      </c>
    </row>
    <row r="104" spans="1:5" x14ac:dyDescent="0.25">
      <c r="A104" s="7" t="s">
        <v>257</v>
      </c>
      <c r="D104" s="39" t="s">
        <v>258</v>
      </c>
    </row>
    <row r="105" spans="1:5" x14ac:dyDescent="0.25">
      <c r="B105" s="34">
        <f>E102</f>
        <v>-81.490000000000236</v>
      </c>
      <c r="E105" s="34">
        <f>E102</f>
        <v>-81.490000000000236</v>
      </c>
    </row>
    <row r="106" spans="1:5" x14ac:dyDescent="0.25">
      <c r="A106">
        <f>A107-Calculator!$B$15</f>
        <v>205</v>
      </c>
      <c r="B106">
        <f t="dataTable" ref="B106:B112" dt2D="0" dtr="0" r1="D7"/>
        <v>188.50999999999976</v>
      </c>
      <c r="D106">
        <f>D107-Calculator!$B$27</f>
        <v>45</v>
      </c>
      <c r="E106">
        <f t="dataTable" ref="E106:E112" dt2D="0" dtr="0" r1="D7" ca="1"/>
        <v>-771.49000000000024</v>
      </c>
    </row>
    <row r="107" spans="1:5" x14ac:dyDescent="0.25">
      <c r="A107">
        <f>A108-Calculator!$B$15</f>
        <v>210</v>
      </c>
      <c r="B107">
        <v>218.50999999999976</v>
      </c>
      <c r="D107">
        <f>D108-Calculator!$B$27</f>
        <v>50</v>
      </c>
      <c r="E107">
        <v>-741.49000000000024</v>
      </c>
    </row>
    <row r="108" spans="1:5" x14ac:dyDescent="0.25">
      <c r="A108">
        <f>A109-Calculator!$B$15</f>
        <v>215</v>
      </c>
      <c r="B108">
        <v>248.50999999999976</v>
      </c>
      <c r="D108">
        <f>D109-Calculator!$B$27</f>
        <v>55</v>
      </c>
      <c r="E108">
        <v>-711.49000000000024</v>
      </c>
    </row>
    <row r="109" spans="1:5" x14ac:dyDescent="0.25">
      <c r="A109">
        <f>Calculator!B10</f>
        <v>220</v>
      </c>
      <c r="B109">
        <v>278.50999999999976</v>
      </c>
      <c r="D109">
        <f>Calculator!B22</f>
        <v>60</v>
      </c>
      <c r="E109">
        <v>-681.49000000000024</v>
      </c>
    </row>
    <row r="110" spans="1:5" x14ac:dyDescent="0.25">
      <c r="A110">
        <f>A109+Calculator!$B$15</f>
        <v>225</v>
      </c>
      <c r="B110">
        <v>308.50999999999976</v>
      </c>
      <c r="D110">
        <f>D109+Calculator!$B$27</f>
        <v>65</v>
      </c>
      <c r="E110">
        <v>-651.49000000000024</v>
      </c>
    </row>
    <row r="111" spans="1:5" x14ac:dyDescent="0.25">
      <c r="A111">
        <f>A110+Calculator!$B$15</f>
        <v>230</v>
      </c>
      <c r="B111">
        <v>338.50999999999976</v>
      </c>
      <c r="D111">
        <f>D110+Calculator!$B$27</f>
        <v>70</v>
      </c>
      <c r="E111">
        <v>-621.49000000000024</v>
      </c>
    </row>
    <row r="112" spans="1:5" x14ac:dyDescent="0.25">
      <c r="A112">
        <f>A111+Calculator!$B$15</f>
        <v>235</v>
      </c>
      <c r="B112">
        <v>368.50999999999976</v>
      </c>
      <c r="D112">
        <f>D111+Calculator!$B$27</f>
        <v>75</v>
      </c>
      <c r="E112">
        <v>-591.49000000000024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E2F65-C7FF-46A1-8CEF-C8EF8CE4973D}">
  <dimension ref="A1:H112"/>
  <sheetViews>
    <sheetView topLeftCell="A28" workbookViewId="0">
      <selection activeCell="D48" sqref="D48"/>
    </sheetView>
  </sheetViews>
  <sheetFormatPr defaultRowHeight="15" x14ac:dyDescent="0.25"/>
  <cols>
    <col min="1" max="1" width="25.7109375" customWidth="1"/>
    <col min="5" max="5" width="11" customWidth="1"/>
    <col min="8" max="8" width="11" customWidth="1"/>
  </cols>
  <sheetData>
    <row r="1" spans="1:8" x14ac:dyDescent="0.25">
      <c r="A1" s="59" t="s">
        <v>101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191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460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124</v>
      </c>
      <c r="C7" s="49">
        <f>IF(Calculator!B7="Rice",Calculator!B13,IF(Calculator!B19="Rice",Calculator!B25,6.75))</f>
        <v>6.75</v>
      </c>
      <c r="D7" s="50">
        <f>IF(Calculator!B7="Rice",Calculator!B10,IF(Calculator!B19="Rice",Calculator!B22,160))</f>
        <v>160</v>
      </c>
      <c r="E7" s="28">
        <f>ROUND(C7*D7,2)</f>
        <v>1080</v>
      </c>
      <c r="F7" s="11">
        <v>0</v>
      </c>
      <c r="G7" s="28">
        <f>ROUND(E7*F7,2)</f>
        <v>0</v>
      </c>
      <c r="H7" s="28">
        <f>ROUND(E7-G7,2)</f>
        <v>1080</v>
      </c>
    </row>
    <row r="8" spans="1:8" x14ac:dyDescent="0.25">
      <c r="A8" s="7" t="s">
        <v>11</v>
      </c>
      <c r="C8" s="30"/>
      <c r="E8" s="30">
        <f>SUM(E7:E7)</f>
        <v>1080</v>
      </c>
      <c r="G8" s="12">
        <f>SUM(G7:G7)</f>
        <v>0</v>
      </c>
      <c r="H8" s="12">
        <f>ROUND(E8-G8,2)</f>
        <v>1080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5.5</v>
      </c>
      <c r="E12" s="30">
        <f>ROUND(C12*D12,2)</f>
        <v>41.8</v>
      </c>
      <c r="F12" s="16">
        <v>0</v>
      </c>
      <c r="G12" s="30">
        <f>ROUND(E12*F12,2)</f>
        <v>0</v>
      </c>
      <c r="H12" s="30">
        <f>ROUND(E12-G12,2)</f>
        <v>41.8</v>
      </c>
    </row>
    <row r="13" spans="1:8" x14ac:dyDescent="0.25">
      <c r="A13" s="14" t="s">
        <v>57</v>
      </c>
      <c r="B13" s="14" t="s">
        <v>16</v>
      </c>
      <c r="C13" s="15">
        <v>6.4</v>
      </c>
      <c r="D13" s="14">
        <v>1.5</v>
      </c>
      <c r="E13" s="30">
        <f>ROUND(C13*D13,2)</f>
        <v>9.6</v>
      </c>
      <c r="F13" s="16">
        <v>0</v>
      </c>
      <c r="G13" s="30">
        <f>ROUND(E13*F13,2)</f>
        <v>0</v>
      </c>
      <c r="H13" s="30">
        <f>ROUND(E13-G13,2)</f>
        <v>9.6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167</v>
      </c>
      <c r="B15" s="14" t="s">
        <v>21</v>
      </c>
      <c r="C15" s="15">
        <v>50</v>
      </c>
      <c r="D15" s="14">
        <v>0.5</v>
      </c>
      <c r="E15" s="30">
        <f>ROUND(C15*D15,2)</f>
        <v>25</v>
      </c>
      <c r="F15" s="16">
        <v>0</v>
      </c>
      <c r="G15" s="30">
        <f>ROUND(E15*F15,2)</f>
        <v>0</v>
      </c>
      <c r="H15" s="30">
        <f>ROUND(E15-G15,2)</f>
        <v>25</v>
      </c>
    </row>
    <row r="16" spans="1:8" x14ac:dyDescent="0.25">
      <c r="A16" s="14" t="s">
        <v>154</v>
      </c>
      <c r="B16" s="14" t="s">
        <v>21</v>
      </c>
      <c r="C16" s="15">
        <v>55.4</v>
      </c>
      <c r="D16" s="14">
        <v>0.5</v>
      </c>
      <c r="E16" s="30">
        <f>ROUND(C16*D16,2)</f>
        <v>27.7</v>
      </c>
      <c r="F16" s="16">
        <v>0</v>
      </c>
      <c r="G16" s="30">
        <f>ROUND(E16*F16,2)</f>
        <v>0</v>
      </c>
      <c r="H16" s="30">
        <f>ROUND(E16-G16,2)</f>
        <v>27.7</v>
      </c>
    </row>
    <row r="17" spans="1:8" x14ac:dyDescent="0.25">
      <c r="A17" s="14" t="s">
        <v>168</v>
      </c>
      <c r="B17" s="14" t="s">
        <v>21</v>
      </c>
      <c r="C17" s="15">
        <v>41.58</v>
      </c>
      <c r="D17" s="14">
        <v>4</v>
      </c>
      <c r="E17" s="30">
        <f>ROUND(C17*D17,2)</f>
        <v>166.32</v>
      </c>
      <c r="F17" s="16">
        <v>0</v>
      </c>
      <c r="G17" s="30">
        <f>ROUND(E17*F17,2)</f>
        <v>0</v>
      </c>
      <c r="H17" s="30">
        <f>ROUND(E17-G17,2)</f>
        <v>166.32</v>
      </c>
    </row>
    <row r="18" spans="1:8" x14ac:dyDescent="0.25">
      <c r="A18" s="14" t="s">
        <v>169</v>
      </c>
      <c r="B18" s="14" t="s">
        <v>26</v>
      </c>
      <c r="C18" s="15">
        <v>18</v>
      </c>
      <c r="D18" s="14">
        <v>0.75</v>
      </c>
      <c r="E18" s="30">
        <f>ROUND(C18*D18,2)</f>
        <v>13.5</v>
      </c>
      <c r="F18" s="16">
        <v>0</v>
      </c>
      <c r="G18" s="30">
        <f>ROUND(E18*F18,2)</f>
        <v>0</v>
      </c>
      <c r="H18" s="30">
        <f>ROUND(E18-G18,2)</f>
        <v>13.5</v>
      </c>
    </row>
    <row r="19" spans="1:8" x14ac:dyDescent="0.25">
      <c r="A19" s="13" t="s">
        <v>23</v>
      </c>
      <c r="C19" s="30"/>
      <c r="E19" s="30"/>
    </row>
    <row r="20" spans="1:8" x14ac:dyDescent="0.25">
      <c r="A20" s="14" t="s">
        <v>402</v>
      </c>
      <c r="B20" s="14" t="s">
        <v>18</v>
      </c>
      <c r="C20" s="15">
        <v>2.41</v>
      </c>
      <c r="D20" s="14">
        <v>10</v>
      </c>
      <c r="E20" s="30">
        <f>ROUND(C20*D20,2)</f>
        <v>24.1</v>
      </c>
      <c r="F20" s="16">
        <v>0</v>
      </c>
      <c r="G20" s="30">
        <f>ROUND(E20*F20,2)</f>
        <v>0</v>
      </c>
      <c r="H20" s="30">
        <f>ROUND(E20-G20,2)</f>
        <v>24.1</v>
      </c>
    </row>
    <row r="21" spans="1:8" x14ac:dyDescent="0.25">
      <c r="A21" s="13" t="s">
        <v>24</v>
      </c>
      <c r="C21" s="30"/>
      <c r="E21" s="30"/>
    </row>
    <row r="22" spans="1:8" x14ac:dyDescent="0.25">
      <c r="A22" s="14" t="s">
        <v>25</v>
      </c>
      <c r="B22" s="14" t="s">
        <v>18</v>
      </c>
      <c r="C22" s="15">
        <v>0.34</v>
      </c>
      <c r="D22" s="14">
        <v>80</v>
      </c>
      <c r="E22" s="30">
        <f t="shared" ref="E22:E29" si="0">ROUND(C22*D22,2)</f>
        <v>27.2</v>
      </c>
      <c r="F22" s="16">
        <v>0</v>
      </c>
      <c r="G22" s="30">
        <f t="shared" ref="G22:G29" si="1">ROUND(E22*F22,2)</f>
        <v>0</v>
      </c>
      <c r="H22" s="30">
        <f t="shared" ref="H22:H29" si="2">ROUND(E22-G22,2)</f>
        <v>27.2</v>
      </c>
    </row>
    <row r="23" spans="1:8" x14ac:dyDescent="0.25">
      <c r="A23" s="14" t="s">
        <v>138</v>
      </c>
      <c r="B23" s="14" t="s">
        <v>26</v>
      </c>
      <c r="C23" s="15">
        <v>3.33</v>
      </c>
      <c r="D23" s="14">
        <v>2</v>
      </c>
      <c r="E23" s="30">
        <f t="shared" si="0"/>
        <v>6.66</v>
      </c>
      <c r="F23" s="16">
        <v>0</v>
      </c>
      <c r="G23" s="30">
        <f t="shared" si="1"/>
        <v>0</v>
      </c>
      <c r="H23" s="30">
        <f t="shared" si="2"/>
        <v>6.66</v>
      </c>
    </row>
    <row r="24" spans="1:8" x14ac:dyDescent="0.25">
      <c r="A24" s="14" t="s">
        <v>170</v>
      </c>
      <c r="B24" s="14" t="s">
        <v>26</v>
      </c>
      <c r="C24" s="15">
        <v>18</v>
      </c>
      <c r="D24" s="14">
        <v>1.3</v>
      </c>
      <c r="E24" s="30">
        <f t="shared" si="0"/>
        <v>23.4</v>
      </c>
      <c r="F24" s="16">
        <v>0</v>
      </c>
      <c r="G24" s="30">
        <f t="shared" si="1"/>
        <v>0</v>
      </c>
      <c r="H24" s="30">
        <f t="shared" si="2"/>
        <v>23.4</v>
      </c>
    </row>
    <row r="25" spans="1:8" x14ac:dyDescent="0.25">
      <c r="A25" s="14" t="s">
        <v>171</v>
      </c>
      <c r="B25" s="14" t="s">
        <v>18</v>
      </c>
      <c r="C25" s="15">
        <v>6.72</v>
      </c>
      <c r="D25" s="14">
        <v>3</v>
      </c>
      <c r="E25" s="30">
        <f t="shared" si="0"/>
        <v>20.16</v>
      </c>
      <c r="F25" s="16">
        <v>0</v>
      </c>
      <c r="G25" s="30">
        <f t="shared" si="1"/>
        <v>0</v>
      </c>
      <c r="H25" s="30">
        <f t="shared" si="2"/>
        <v>20.16</v>
      </c>
    </row>
    <row r="26" spans="1:8" x14ac:dyDescent="0.25">
      <c r="A26" s="14" t="s">
        <v>172</v>
      </c>
      <c r="B26" s="14" t="s">
        <v>18</v>
      </c>
      <c r="C26" s="15">
        <v>45.96</v>
      </c>
      <c r="D26" s="14">
        <v>0.5</v>
      </c>
      <c r="E26" s="30">
        <f t="shared" si="0"/>
        <v>22.98</v>
      </c>
      <c r="F26" s="16">
        <v>0</v>
      </c>
      <c r="G26" s="30">
        <f t="shared" si="1"/>
        <v>0</v>
      </c>
      <c r="H26" s="30">
        <f t="shared" si="2"/>
        <v>22.98</v>
      </c>
    </row>
    <row r="27" spans="1:8" x14ac:dyDescent="0.25">
      <c r="A27" s="14" t="s">
        <v>173</v>
      </c>
      <c r="B27" s="14" t="s">
        <v>26</v>
      </c>
      <c r="C27" s="15">
        <v>17.5</v>
      </c>
      <c r="D27" s="14">
        <v>2</v>
      </c>
      <c r="E27" s="30">
        <f t="shared" si="0"/>
        <v>35</v>
      </c>
      <c r="F27" s="16">
        <v>0</v>
      </c>
      <c r="G27" s="30">
        <f t="shared" si="1"/>
        <v>0</v>
      </c>
      <c r="H27" s="30">
        <f t="shared" si="2"/>
        <v>35</v>
      </c>
    </row>
    <row r="28" spans="1:8" x14ac:dyDescent="0.25">
      <c r="A28" s="14" t="s">
        <v>174</v>
      </c>
      <c r="B28" s="14" t="s">
        <v>18</v>
      </c>
      <c r="C28" s="15">
        <v>20.07</v>
      </c>
      <c r="D28" s="14">
        <v>0.67</v>
      </c>
      <c r="E28" s="30">
        <f t="shared" si="0"/>
        <v>13.45</v>
      </c>
      <c r="F28" s="16">
        <v>0</v>
      </c>
      <c r="G28" s="30">
        <f t="shared" si="1"/>
        <v>0</v>
      </c>
      <c r="H28" s="30">
        <f t="shared" si="2"/>
        <v>13.45</v>
      </c>
    </row>
    <row r="29" spans="1:8" x14ac:dyDescent="0.25">
      <c r="A29" s="14" t="s">
        <v>175</v>
      </c>
      <c r="B29" s="14" t="s">
        <v>18</v>
      </c>
      <c r="C29" s="15">
        <v>1.95</v>
      </c>
      <c r="D29" s="14">
        <v>7.5</v>
      </c>
      <c r="E29" s="30">
        <f t="shared" si="0"/>
        <v>14.63</v>
      </c>
      <c r="F29" s="16">
        <v>0</v>
      </c>
      <c r="G29" s="30">
        <f t="shared" si="1"/>
        <v>0</v>
      </c>
      <c r="H29" s="30">
        <f t="shared" si="2"/>
        <v>14.63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455</v>
      </c>
      <c r="B31" s="14" t="s">
        <v>18</v>
      </c>
      <c r="C31" s="15">
        <v>1.1299999999999999</v>
      </c>
      <c r="D31" s="14">
        <v>13.5</v>
      </c>
      <c r="E31" s="30">
        <f>ROUND(C31*D31,2)</f>
        <v>15.26</v>
      </c>
      <c r="F31" s="16">
        <v>0</v>
      </c>
      <c r="G31" s="30">
        <f>ROUND(E31*F31,2)</f>
        <v>0</v>
      </c>
      <c r="H31" s="30">
        <f>ROUND(E31-G31,2)</f>
        <v>15.26</v>
      </c>
    </row>
    <row r="32" spans="1:8" x14ac:dyDescent="0.25">
      <c r="A32" s="13" t="s">
        <v>33</v>
      </c>
      <c r="C32" s="30"/>
      <c r="E32" s="30"/>
    </row>
    <row r="33" spans="1:8" x14ac:dyDescent="0.25">
      <c r="A33" s="14" t="s">
        <v>176</v>
      </c>
      <c r="B33" s="14" t="s">
        <v>29</v>
      </c>
      <c r="C33" s="15">
        <v>0.33</v>
      </c>
      <c r="D33" s="14">
        <v>75</v>
      </c>
      <c r="E33" s="30">
        <f>ROUND(C33*D33,2)</f>
        <v>24.75</v>
      </c>
      <c r="F33" s="16">
        <v>0</v>
      </c>
      <c r="G33" s="30">
        <f>ROUND(E33*F33,2)</f>
        <v>0</v>
      </c>
      <c r="H33" s="30">
        <f>ROUND(E33-G33,2)</f>
        <v>24.75</v>
      </c>
    </row>
    <row r="34" spans="1:8" x14ac:dyDescent="0.25">
      <c r="A34" s="14" t="s">
        <v>177</v>
      </c>
      <c r="B34" s="14" t="s">
        <v>178</v>
      </c>
      <c r="C34" s="15">
        <v>0.28999999999999998</v>
      </c>
      <c r="D34" s="14">
        <v>88.6</v>
      </c>
      <c r="E34" s="30">
        <f>ROUND(C34*D34,2)</f>
        <v>25.69</v>
      </c>
      <c r="F34" s="16">
        <v>0</v>
      </c>
      <c r="G34" s="30">
        <f>ROUND(E34*F34,2)</f>
        <v>0</v>
      </c>
      <c r="H34" s="30">
        <f>ROUND(E34-G34,2)</f>
        <v>25.69</v>
      </c>
    </row>
    <row r="35" spans="1:8" x14ac:dyDescent="0.25">
      <c r="A35" s="14" t="s">
        <v>179</v>
      </c>
      <c r="B35" s="14" t="s">
        <v>29</v>
      </c>
      <c r="C35" s="15">
        <v>0.33</v>
      </c>
      <c r="D35" s="14">
        <v>13.6</v>
      </c>
      <c r="E35" s="30">
        <f>ROUND(C35*D35,2)</f>
        <v>4.49</v>
      </c>
      <c r="F35" s="16">
        <v>0</v>
      </c>
      <c r="G35" s="30">
        <f>ROUND(E35*F35,2)</f>
        <v>0</v>
      </c>
      <c r="H35" s="30">
        <f>ROUND(E35-G35,2)</f>
        <v>4.49</v>
      </c>
    </row>
    <row r="36" spans="1:8" x14ac:dyDescent="0.25">
      <c r="A36" s="13" t="s">
        <v>114</v>
      </c>
      <c r="C36" s="30"/>
      <c r="E36" s="30"/>
    </row>
    <row r="37" spans="1:8" x14ac:dyDescent="0.25">
      <c r="A37" s="14" t="s">
        <v>181</v>
      </c>
      <c r="B37" s="14" t="s">
        <v>26</v>
      </c>
      <c r="C37" s="15">
        <v>1.34</v>
      </c>
      <c r="D37" s="14">
        <v>1.5</v>
      </c>
      <c r="E37" s="30">
        <f>ROUND(C37*D37,2)</f>
        <v>2.0099999999999998</v>
      </c>
      <c r="F37" s="16">
        <v>0</v>
      </c>
      <c r="G37" s="30">
        <f>ROUND(E37*F37,2)</f>
        <v>0</v>
      </c>
      <c r="H37" s="30">
        <f>ROUND(E37-G37,2)</f>
        <v>2.0099999999999998</v>
      </c>
    </row>
    <row r="38" spans="1:8" x14ac:dyDescent="0.25">
      <c r="A38" s="14" t="s">
        <v>180</v>
      </c>
      <c r="B38" s="14" t="s">
        <v>26</v>
      </c>
      <c r="C38" s="15">
        <v>4.75</v>
      </c>
      <c r="D38" s="14">
        <v>0.5</v>
      </c>
      <c r="E38" s="30">
        <f>ROUND(C38*D38,2)</f>
        <v>2.38</v>
      </c>
      <c r="F38" s="16">
        <v>0</v>
      </c>
      <c r="G38" s="30">
        <f>ROUND(E38*F38,2)</f>
        <v>0</v>
      </c>
      <c r="H38" s="30">
        <f>ROUND(E38-G38,2)</f>
        <v>2.38</v>
      </c>
    </row>
    <row r="39" spans="1:8" x14ac:dyDescent="0.25">
      <c r="A39" s="14" t="s">
        <v>182</v>
      </c>
      <c r="B39" s="14" t="s">
        <v>26</v>
      </c>
      <c r="C39" s="15">
        <v>6.01</v>
      </c>
      <c r="D39" s="14">
        <v>0.5</v>
      </c>
      <c r="E39" s="30">
        <f>ROUND(C39*D39,2)</f>
        <v>3.01</v>
      </c>
      <c r="F39" s="16">
        <v>0</v>
      </c>
      <c r="G39" s="30">
        <f>ROUND(E39*F39,2)</f>
        <v>0</v>
      </c>
      <c r="H39" s="30">
        <f>ROUND(E39-G39,2)</f>
        <v>3.01</v>
      </c>
    </row>
    <row r="40" spans="1:8" x14ac:dyDescent="0.25">
      <c r="A40" s="14" t="s">
        <v>183</v>
      </c>
      <c r="B40" s="14" t="s">
        <v>26</v>
      </c>
      <c r="C40" s="15">
        <v>2.86</v>
      </c>
      <c r="D40" s="14">
        <v>0.4</v>
      </c>
      <c r="E40" s="30">
        <f>ROUND(C40*D40,2)</f>
        <v>1.1399999999999999</v>
      </c>
      <c r="F40" s="16">
        <v>0</v>
      </c>
      <c r="G40" s="30">
        <f>ROUND(E40*F40,2)</f>
        <v>0</v>
      </c>
      <c r="H40" s="30">
        <f>ROUND(E40-G40,2)</f>
        <v>1.1399999999999999</v>
      </c>
    </row>
    <row r="41" spans="1:8" x14ac:dyDescent="0.25">
      <c r="A41" s="14" t="s">
        <v>115</v>
      </c>
      <c r="B41" s="14" t="s">
        <v>26</v>
      </c>
      <c r="C41" s="15">
        <v>3.3</v>
      </c>
      <c r="D41" s="14">
        <v>0.1</v>
      </c>
      <c r="E41" s="30">
        <f>ROUND(C41*D41,2)</f>
        <v>0.33</v>
      </c>
      <c r="F41" s="16">
        <v>0</v>
      </c>
      <c r="G41" s="30">
        <f>ROUND(E41*F41,2)</f>
        <v>0</v>
      </c>
      <c r="H41" s="30">
        <f>ROUND(E41-G41,2)</f>
        <v>0.33</v>
      </c>
    </row>
    <row r="42" spans="1:8" x14ac:dyDescent="0.25">
      <c r="A42" s="13" t="s">
        <v>61</v>
      </c>
      <c r="C42" s="30"/>
      <c r="E42" s="30"/>
    </row>
    <row r="43" spans="1:8" x14ac:dyDescent="0.25">
      <c r="A43" s="14" t="s">
        <v>184</v>
      </c>
      <c r="B43" s="14" t="s">
        <v>21</v>
      </c>
      <c r="C43" s="15">
        <v>8</v>
      </c>
      <c r="D43" s="14">
        <v>5</v>
      </c>
      <c r="E43" s="30">
        <f>ROUND(C43*D43,2)</f>
        <v>40</v>
      </c>
      <c r="F43" s="16">
        <v>0</v>
      </c>
      <c r="G43" s="30">
        <f>ROUND(E43*F43,2)</f>
        <v>0</v>
      </c>
      <c r="H43" s="30">
        <f>ROUND(E43-G43,2)</f>
        <v>40</v>
      </c>
    </row>
    <row r="44" spans="1:8" x14ac:dyDescent="0.25">
      <c r="A44" s="13" t="s">
        <v>131</v>
      </c>
      <c r="C44" s="30"/>
      <c r="E44" s="30"/>
    </row>
    <row r="45" spans="1:8" x14ac:dyDescent="0.25">
      <c r="A45" s="14" t="s">
        <v>185</v>
      </c>
      <c r="B45" s="14" t="s">
        <v>124</v>
      </c>
      <c r="C45" s="15">
        <v>0.35</v>
      </c>
      <c r="D45" s="14">
        <f>D7</f>
        <v>160</v>
      </c>
      <c r="E45" s="30">
        <f>ROUND(C45*D45,2)</f>
        <v>56</v>
      </c>
      <c r="F45" s="16">
        <v>0</v>
      </c>
      <c r="G45" s="30">
        <f>ROUND(E45*F45,2)</f>
        <v>0</v>
      </c>
      <c r="H45" s="30">
        <f>ROUND(E45-G45,2)</f>
        <v>56</v>
      </c>
    </row>
    <row r="46" spans="1:8" x14ac:dyDescent="0.25">
      <c r="A46" s="13" t="s">
        <v>186</v>
      </c>
      <c r="C46" s="30"/>
      <c r="E46" s="30"/>
    </row>
    <row r="47" spans="1:8" x14ac:dyDescent="0.25">
      <c r="A47" s="14" t="s">
        <v>187</v>
      </c>
      <c r="B47" s="14" t="s">
        <v>124</v>
      </c>
      <c r="C47" s="15">
        <v>0.4</v>
      </c>
      <c r="D47" s="14">
        <f>D7</f>
        <v>160</v>
      </c>
      <c r="E47" s="30">
        <f>ROUND(C47*D47,2)</f>
        <v>64</v>
      </c>
      <c r="F47" s="16">
        <v>0</v>
      </c>
      <c r="G47" s="30">
        <f>ROUND(E47*F47,2)</f>
        <v>0</v>
      </c>
      <c r="H47" s="30">
        <f>ROUND(E47-G47,2)</f>
        <v>64</v>
      </c>
    </row>
    <row r="48" spans="1:8" x14ac:dyDescent="0.25">
      <c r="A48" s="13" t="s">
        <v>99</v>
      </c>
      <c r="C48" s="30"/>
      <c r="E48" s="30"/>
    </row>
    <row r="49" spans="1:8" x14ac:dyDescent="0.25">
      <c r="A49" s="14" t="s">
        <v>188</v>
      </c>
      <c r="B49" s="14" t="s">
        <v>48</v>
      </c>
      <c r="C49" s="15">
        <v>4.5</v>
      </c>
      <c r="D49" s="14">
        <v>0.5</v>
      </c>
      <c r="E49" s="30">
        <f>ROUND(C49*D49,2)</f>
        <v>2.25</v>
      </c>
      <c r="F49" s="16">
        <v>0</v>
      </c>
      <c r="G49" s="30">
        <f>ROUND(E49*F49,2)</f>
        <v>0</v>
      </c>
      <c r="H49" s="30">
        <f>ROUND(E49-G49,2)</f>
        <v>2.25</v>
      </c>
    </row>
    <row r="50" spans="1:8" x14ac:dyDescent="0.25">
      <c r="A50" s="13" t="s">
        <v>116</v>
      </c>
      <c r="C50" s="30"/>
      <c r="E50" s="30"/>
    </row>
    <row r="51" spans="1:8" x14ac:dyDescent="0.25">
      <c r="A51" s="14" t="s">
        <v>189</v>
      </c>
      <c r="B51" s="14" t="s">
        <v>48</v>
      </c>
      <c r="C51" s="15">
        <v>8</v>
      </c>
      <c r="D51" s="14">
        <v>1</v>
      </c>
      <c r="E51" s="30">
        <f>ROUND(C51*D51,2)</f>
        <v>8</v>
      </c>
      <c r="F51" s="16">
        <v>0</v>
      </c>
      <c r="G51" s="30">
        <f>ROUND(E51*F51,2)</f>
        <v>0</v>
      </c>
      <c r="H51" s="30">
        <f>ROUND(E51-G51,2)</f>
        <v>8</v>
      </c>
    </row>
    <row r="52" spans="1:8" x14ac:dyDescent="0.25">
      <c r="A52" s="13" t="s">
        <v>118</v>
      </c>
      <c r="C52" s="30"/>
      <c r="E52" s="30"/>
    </row>
    <row r="53" spans="1:8" x14ac:dyDescent="0.25">
      <c r="A53" s="14" t="s">
        <v>119</v>
      </c>
      <c r="B53" s="14" t="s">
        <v>48</v>
      </c>
      <c r="C53" s="15">
        <v>10</v>
      </c>
      <c r="D53" s="14">
        <v>0.33300000000000002</v>
      </c>
      <c r="E53" s="30">
        <f>ROUND(C53*D53,2)</f>
        <v>3.33</v>
      </c>
      <c r="F53" s="16">
        <v>0</v>
      </c>
      <c r="G53" s="30">
        <f>ROUND(E53*F53,2)</f>
        <v>0</v>
      </c>
      <c r="H53" s="30">
        <f>ROUND(E53-G53,2)</f>
        <v>3.33</v>
      </c>
    </row>
    <row r="54" spans="1:8" x14ac:dyDescent="0.25">
      <c r="A54" s="13" t="s">
        <v>37</v>
      </c>
      <c r="C54" s="30"/>
      <c r="E54" s="30"/>
    </row>
    <row r="55" spans="1:8" x14ac:dyDescent="0.25">
      <c r="A55" s="14" t="s">
        <v>38</v>
      </c>
      <c r="B55" s="14" t="s">
        <v>39</v>
      </c>
      <c r="C55" s="15">
        <v>16.54</v>
      </c>
      <c r="D55" s="14">
        <v>0.5</v>
      </c>
      <c r="E55" s="30">
        <f>ROUND(C55*D55,2)</f>
        <v>8.27</v>
      </c>
      <c r="F55" s="16">
        <v>0</v>
      </c>
      <c r="G55" s="30">
        <f>ROUND(E55*F55,2)</f>
        <v>0</v>
      </c>
      <c r="H55" s="30">
        <f>ROUND(E55-G55,2)</f>
        <v>8.27</v>
      </c>
    </row>
    <row r="56" spans="1:8" x14ac:dyDescent="0.25">
      <c r="A56" s="14" t="s">
        <v>134</v>
      </c>
      <c r="B56" s="14" t="s">
        <v>39</v>
      </c>
      <c r="C56" s="15">
        <v>16.54</v>
      </c>
      <c r="D56" s="14">
        <v>0.12690000000000001</v>
      </c>
      <c r="E56" s="30">
        <f>ROUND(C56*D56,2)</f>
        <v>2.1</v>
      </c>
      <c r="F56" s="16">
        <v>0</v>
      </c>
      <c r="G56" s="30">
        <f>ROUND(E56*F56,2)</f>
        <v>0</v>
      </c>
      <c r="H56" s="30">
        <f>ROUND(E56-G56,2)</f>
        <v>2.1</v>
      </c>
    </row>
    <row r="57" spans="1:8" x14ac:dyDescent="0.25">
      <c r="A57" s="13" t="s">
        <v>40</v>
      </c>
      <c r="C57" s="30"/>
      <c r="E57" s="30"/>
    </row>
    <row r="58" spans="1:8" x14ac:dyDescent="0.25">
      <c r="A58" s="14" t="s">
        <v>41</v>
      </c>
      <c r="B58" s="14" t="s">
        <v>39</v>
      </c>
      <c r="C58" s="15">
        <v>9.06</v>
      </c>
      <c r="D58" s="14">
        <v>2.375</v>
      </c>
      <c r="E58" s="30">
        <f>ROUND(C58*D58,2)</f>
        <v>21.52</v>
      </c>
      <c r="F58" s="16">
        <v>0</v>
      </c>
      <c r="G58" s="30">
        <f>ROUND(E58*F58,2)</f>
        <v>0</v>
      </c>
      <c r="H58" s="30">
        <f>ROUND(E58-G58,2)</f>
        <v>21.52</v>
      </c>
    </row>
    <row r="59" spans="1:8" x14ac:dyDescent="0.25">
      <c r="A59" s="13" t="s">
        <v>43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0.25</v>
      </c>
      <c r="E60" s="30">
        <f>ROUND(C60*D60,2)</f>
        <v>2.27</v>
      </c>
      <c r="F60" s="16">
        <v>0</v>
      </c>
      <c r="G60" s="30">
        <f>ROUND(E60*F60,2)</f>
        <v>0</v>
      </c>
      <c r="H60" s="30">
        <f>ROUND(E60-G60,2)</f>
        <v>2.27</v>
      </c>
    </row>
    <row r="61" spans="1:8" x14ac:dyDescent="0.25">
      <c r="A61" s="14" t="s">
        <v>42</v>
      </c>
      <c r="B61" s="14" t="s">
        <v>39</v>
      </c>
      <c r="C61" s="15">
        <v>9.06</v>
      </c>
      <c r="D61" s="14">
        <v>7.8600000000000003E-2</v>
      </c>
      <c r="E61" s="30">
        <f>ROUND(C61*D61,2)</f>
        <v>0.71</v>
      </c>
      <c r="F61" s="16">
        <v>0</v>
      </c>
      <c r="G61" s="30">
        <f>ROUND(E61*F61,2)</f>
        <v>0</v>
      </c>
      <c r="H61" s="30">
        <f>ROUND(E61-G61,2)</f>
        <v>0.71</v>
      </c>
    </row>
    <row r="62" spans="1:8" x14ac:dyDescent="0.25">
      <c r="A62" s="13" t="s">
        <v>100</v>
      </c>
      <c r="C62" s="30"/>
      <c r="E62" s="30"/>
    </row>
    <row r="63" spans="1:8" x14ac:dyDescent="0.25">
      <c r="A63" s="14" t="s">
        <v>41</v>
      </c>
      <c r="B63" s="14" t="s">
        <v>39</v>
      </c>
      <c r="C63" s="15">
        <v>9.06</v>
      </c>
      <c r="D63" s="14">
        <v>0.7</v>
      </c>
      <c r="E63" s="30">
        <f>ROUND(C63*D63,2)</f>
        <v>6.34</v>
      </c>
      <c r="F63" s="16">
        <v>0</v>
      </c>
      <c r="G63" s="30">
        <f>ROUND(E63*F63,2)</f>
        <v>0</v>
      </c>
      <c r="H63" s="30">
        <f>ROUND(E63-G63,2)</f>
        <v>6.34</v>
      </c>
    </row>
    <row r="64" spans="1:8" x14ac:dyDescent="0.25">
      <c r="A64" s="14" t="s">
        <v>44</v>
      </c>
      <c r="B64" s="14" t="s">
        <v>39</v>
      </c>
      <c r="C64" s="15">
        <v>16.53</v>
      </c>
      <c r="D64" s="14">
        <v>0.49480000000000002</v>
      </c>
      <c r="E64" s="30">
        <f>ROUND(C64*D64,2)</f>
        <v>8.18</v>
      </c>
      <c r="F64" s="16">
        <v>0</v>
      </c>
      <c r="G64" s="30">
        <f>ROUND(E64*F64,2)</f>
        <v>0</v>
      </c>
      <c r="H64" s="30">
        <f>ROUND(E64-G64,2)</f>
        <v>8.18</v>
      </c>
    </row>
    <row r="65" spans="1:8" x14ac:dyDescent="0.25">
      <c r="A65" s="13" t="s">
        <v>45</v>
      </c>
      <c r="C65" s="30"/>
      <c r="E65" s="30"/>
    </row>
    <row r="66" spans="1:8" x14ac:dyDescent="0.25">
      <c r="A66" s="14" t="s">
        <v>38</v>
      </c>
      <c r="B66" s="14" t="s">
        <v>19</v>
      </c>
      <c r="C66" s="15">
        <v>4.4800000000000004</v>
      </c>
      <c r="D66" s="14">
        <v>7.2043999999999997</v>
      </c>
      <c r="E66" s="30">
        <f>ROUND(C66*D66,2)</f>
        <v>32.28</v>
      </c>
      <c r="F66" s="16">
        <v>0</v>
      </c>
      <c r="G66" s="30">
        <f>ROUND(E66*F66,2)</f>
        <v>0</v>
      </c>
      <c r="H66" s="30">
        <f>ROUND(E66-G66,2)</f>
        <v>32.28</v>
      </c>
    </row>
    <row r="67" spans="1:8" x14ac:dyDescent="0.25">
      <c r="A67" s="14" t="s">
        <v>134</v>
      </c>
      <c r="B67" s="14" t="s">
        <v>19</v>
      </c>
      <c r="C67" s="15">
        <v>4.4800000000000004</v>
      </c>
      <c r="D67" s="14">
        <v>2.7765</v>
      </c>
      <c r="E67" s="30">
        <f>ROUND(C67*D67,2)</f>
        <v>12.44</v>
      </c>
      <c r="F67" s="16">
        <v>0</v>
      </c>
      <c r="G67" s="30">
        <f>ROUND(E67*F67,2)</f>
        <v>0</v>
      </c>
      <c r="H67" s="30">
        <f>ROUND(E67-G67,2)</f>
        <v>12.44</v>
      </c>
    </row>
    <row r="68" spans="1:8" x14ac:dyDescent="0.25">
      <c r="A68" s="14" t="s">
        <v>190</v>
      </c>
      <c r="B68" s="14" t="s">
        <v>19</v>
      </c>
      <c r="C68" s="15">
        <v>4.4800000000000004</v>
      </c>
      <c r="D68" s="14">
        <v>21.995000000000001</v>
      </c>
      <c r="E68" s="30">
        <f>ROUND(C68*D68,2)</f>
        <v>98.54</v>
      </c>
      <c r="F68" s="16">
        <v>0</v>
      </c>
      <c r="G68" s="30">
        <f>ROUND(E68*F68,2)</f>
        <v>0</v>
      </c>
      <c r="H68" s="30">
        <f>ROUND(E68-G68,2)</f>
        <v>98.54</v>
      </c>
    </row>
    <row r="69" spans="1:8" x14ac:dyDescent="0.25">
      <c r="A69" s="13" t="s">
        <v>47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9.98</v>
      </c>
      <c r="D70" s="14">
        <v>1</v>
      </c>
      <c r="E70" s="30">
        <f>ROUND(C70*D70,2)</f>
        <v>9.98</v>
      </c>
      <c r="F70" s="16">
        <v>0</v>
      </c>
      <c r="G70" s="30">
        <f>ROUND(E70*F70,2)</f>
        <v>0</v>
      </c>
      <c r="H70" s="30">
        <f t="shared" ref="H70:H76" si="3">ROUND(E70-G70,2)</f>
        <v>9.98</v>
      </c>
    </row>
    <row r="71" spans="1:8" x14ac:dyDescent="0.25">
      <c r="A71" s="14" t="s">
        <v>38</v>
      </c>
      <c r="B71" s="14" t="s">
        <v>48</v>
      </c>
      <c r="C71" s="15">
        <v>4.4800000000000004</v>
      </c>
      <c r="D71" s="14">
        <v>1</v>
      </c>
      <c r="E71" s="30">
        <f>ROUND(C71*D71,2)</f>
        <v>4.4800000000000004</v>
      </c>
      <c r="F71" s="16">
        <v>0</v>
      </c>
      <c r="G71" s="30">
        <f>ROUND(E71*F71,2)</f>
        <v>0</v>
      </c>
      <c r="H71" s="30">
        <f t="shared" si="3"/>
        <v>4.4800000000000004</v>
      </c>
    </row>
    <row r="72" spans="1:8" x14ac:dyDescent="0.25">
      <c r="A72" s="14" t="s">
        <v>134</v>
      </c>
      <c r="B72" s="14" t="s">
        <v>48</v>
      </c>
      <c r="C72" s="15">
        <v>6.86</v>
      </c>
      <c r="D72" s="14">
        <v>1</v>
      </c>
      <c r="E72" s="30">
        <f>ROUND(C72*D72,2)</f>
        <v>6.86</v>
      </c>
      <c r="F72" s="16">
        <v>0</v>
      </c>
      <c r="G72" s="30">
        <f>ROUND(E72*F72,2)</f>
        <v>0</v>
      </c>
      <c r="H72" s="30">
        <f t="shared" si="3"/>
        <v>6.86</v>
      </c>
    </row>
    <row r="73" spans="1:8" x14ac:dyDescent="0.25">
      <c r="A73" s="14" t="s">
        <v>190</v>
      </c>
      <c r="B73" s="14" t="s">
        <v>48</v>
      </c>
      <c r="C73" s="15">
        <v>14.31</v>
      </c>
      <c r="D73" s="14">
        <v>1</v>
      </c>
      <c r="E73" s="30">
        <f>ROUND(C73*D73,2)</f>
        <v>14.31</v>
      </c>
      <c r="F73" s="16">
        <v>0</v>
      </c>
      <c r="G73" s="30">
        <f>ROUND(E73*F73,2)</f>
        <v>0</v>
      </c>
      <c r="H73" s="30">
        <f t="shared" si="3"/>
        <v>14.31</v>
      </c>
    </row>
    <row r="74" spans="1:8" x14ac:dyDescent="0.25">
      <c r="A74" s="9" t="s">
        <v>49</v>
      </c>
      <c r="B74" s="9" t="s">
        <v>48</v>
      </c>
      <c r="C74" s="10">
        <v>22.96</v>
      </c>
      <c r="D74" s="9">
        <v>1</v>
      </c>
      <c r="E74" s="28">
        <f>ROUND(C74*D74,2)</f>
        <v>22.96</v>
      </c>
      <c r="F74" s="11">
        <v>0</v>
      </c>
      <c r="G74" s="28">
        <f>ROUND(E74*F74,2)</f>
        <v>0</v>
      </c>
      <c r="H74" s="28">
        <f t="shared" si="3"/>
        <v>22.96</v>
      </c>
    </row>
    <row r="75" spans="1:8" x14ac:dyDescent="0.25">
      <c r="A75" s="7" t="s">
        <v>50</v>
      </c>
      <c r="C75" s="30"/>
      <c r="E75" s="30">
        <f>SUM(E12:E74)</f>
        <v>975.38000000000011</v>
      </c>
      <c r="G75" s="12">
        <f>SUM(G12:G74)</f>
        <v>0</v>
      </c>
      <c r="H75" s="12">
        <f t="shared" si="3"/>
        <v>975.38</v>
      </c>
    </row>
    <row r="76" spans="1:8" x14ac:dyDescent="0.25">
      <c r="A76" s="7" t="s">
        <v>51</v>
      </c>
      <c r="C76" s="30"/>
      <c r="E76" s="30">
        <f>+E8-E75</f>
        <v>104.61999999999989</v>
      </c>
      <c r="G76" s="12">
        <f>+G8-G75</f>
        <v>0</v>
      </c>
      <c r="H76" s="12">
        <f t="shared" si="3"/>
        <v>104.62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25.05</v>
      </c>
      <c r="D79" s="14">
        <v>1</v>
      </c>
      <c r="E79" s="30">
        <f>ROUND(C79*D79,2)</f>
        <v>25.05</v>
      </c>
      <c r="F79" s="16">
        <v>0</v>
      </c>
      <c r="G79" s="30">
        <f>ROUND(E79*F79,2)</f>
        <v>0</v>
      </c>
      <c r="H79" s="30">
        <f t="shared" ref="H79:H85" si="4">ROUND(E79-G79,2)</f>
        <v>25.05</v>
      </c>
    </row>
    <row r="80" spans="1:8" x14ac:dyDescent="0.25">
      <c r="A80" s="14" t="s">
        <v>38</v>
      </c>
      <c r="B80" s="14" t="s">
        <v>48</v>
      </c>
      <c r="C80" s="15">
        <v>31.58</v>
      </c>
      <c r="D80" s="14">
        <v>1</v>
      </c>
      <c r="E80" s="30">
        <f>ROUND(C80*D80,2)</f>
        <v>31.58</v>
      </c>
      <c r="F80" s="16">
        <v>0</v>
      </c>
      <c r="G80" s="30">
        <f>ROUND(E80*F80,2)</f>
        <v>0</v>
      </c>
      <c r="H80" s="30">
        <f t="shared" si="4"/>
        <v>31.58</v>
      </c>
    </row>
    <row r="81" spans="1:8" x14ac:dyDescent="0.25">
      <c r="A81" s="14" t="s">
        <v>134</v>
      </c>
      <c r="B81" s="14" t="s">
        <v>48</v>
      </c>
      <c r="C81" s="15">
        <v>30.19</v>
      </c>
      <c r="D81" s="14">
        <v>1</v>
      </c>
      <c r="E81" s="30">
        <f>ROUND(C81*D81,2)</f>
        <v>30.19</v>
      </c>
      <c r="F81" s="16">
        <v>0</v>
      </c>
      <c r="G81" s="30">
        <f>ROUND(E81*F81,2)</f>
        <v>0</v>
      </c>
      <c r="H81" s="30">
        <f t="shared" si="4"/>
        <v>30.19</v>
      </c>
    </row>
    <row r="82" spans="1:8" x14ac:dyDescent="0.25">
      <c r="A82" s="9" t="s">
        <v>190</v>
      </c>
      <c r="B82" s="9" t="s">
        <v>48</v>
      </c>
      <c r="C82" s="10">
        <v>80.849999999999994</v>
      </c>
      <c r="D82" s="9">
        <v>1</v>
      </c>
      <c r="E82" s="28">
        <f>ROUND(C82*D82,2)</f>
        <v>80.849999999999994</v>
      </c>
      <c r="F82" s="11">
        <v>0</v>
      </c>
      <c r="G82" s="28">
        <f>ROUND(E82*F82,2)</f>
        <v>0</v>
      </c>
      <c r="H82" s="28">
        <f t="shared" si="4"/>
        <v>80.849999999999994</v>
      </c>
    </row>
    <row r="83" spans="1:8" x14ac:dyDescent="0.25">
      <c r="A83" s="7" t="s">
        <v>53</v>
      </c>
      <c r="C83" s="30"/>
      <c r="E83" s="30">
        <f>SUM(E79:E82)</f>
        <v>167.67</v>
      </c>
      <c r="G83" s="12">
        <f>SUM(G79:G82)</f>
        <v>0</v>
      </c>
      <c r="H83" s="12">
        <f t="shared" si="4"/>
        <v>167.67</v>
      </c>
    </row>
    <row r="84" spans="1:8" x14ac:dyDescent="0.25">
      <c r="A84" s="7" t="s">
        <v>54</v>
      </c>
      <c r="C84" s="30"/>
      <c r="E84" s="30">
        <f>+E75+E83</f>
        <v>1143.0500000000002</v>
      </c>
      <c r="G84" s="12">
        <f>+G75+G83</f>
        <v>0</v>
      </c>
      <c r="H84" s="12">
        <f t="shared" si="4"/>
        <v>1143.05</v>
      </c>
    </row>
    <row r="85" spans="1:8" x14ac:dyDescent="0.25">
      <c r="A85" s="7" t="s">
        <v>55</v>
      </c>
      <c r="C85" s="30"/>
      <c r="E85" s="30">
        <f>+E8-E84</f>
        <v>-63.050000000000182</v>
      </c>
      <c r="G85" s="12">
        <f>+G8-G84</f>
        <v>0</v>
      </c>
      <c r="H85" s="12">
        <f t="shared" si="4"/>
        <v>-63.05</v>
      </c>
    </row>
    <row r="86" spans="1:8" x14ac:dyDescent="0.25">
      <c r="A86" t="s">
        <v>120</v>
      </c>
      <c r="C86" s="30"/>
      <c r="E86" s="30"/>
    </row>
    <row r="87" spans="1:8" x14ac:dyDescent="0.25">
      <c r="A87" t="s">
        <v>427</v>
      </c>
      <c r="C87" s="30"/>
      <c r="E87" s="30"/>
    </row>
    <row r="88" spans="1:8" x14ac:dyDescent="0.25">
      <c r="C88" s="30"/>
      <c r="E88" s="30"/>
    </row>
    <row r="89" spans="1:8" x14ac:dyDescent="0.25">
      <c r="A89" s="7" t="s">
        <v>121</v>
      </c>
      <c r="C89" s="30"/>
      <c r="E89" s="30"/>
    </row>
    <row r="90" spans="1:8" x14ac:dyDescent="0.25">
      <c r="A90" s="7" t="s">
        <v>122</v>
      </c>
      <c r="C90" s="30"/>
      <c r="E90" s="30"/>
    </row>
    <row r="91" spans="1:8" x14ac:dyDescent="0.25">
      <c r="A91" s="7"/>
      <c r="C91" s="30"/>
      <c r="E91" s="30"/>
    </row>
    <row r="99" spans="1:5" x14ac:dyDescent="0.25">
      <c r="A99" s="7" t="s">
        <v>50</v>
      </c>
      <c r="E99" s="34">
        <f>VLOOKUP(A99,$A$1:$H$98,5,FALSE)</f>
        <v>975.38000000000011</v>
      </c>
    </row>
    <row r="100" spans="1:5" x14ac:dyDescent="0.25">
      <c r="A100" s="7" t="s">
        <v>295</v>
      </c>
      <c r="E100" s="34">
        <f>VLOOKUP(A100,$A$1:$H$98,5,FALSE)</f>
        <v>167.67</v>
      </c>
    </row>
    <row r="101" spans="1:5" x14ac:dyDescent="0.25">
      <c r="A101" s="7" t="s">
        <v>296</v>
      </c>
      <c r="E101" s="34">
        <f t="shared" ref="E101:E102" si="5">VLOOKUP(A101,$A$1:$H$98,5,FALSE)</f>
        <v>1143.0500000000002</v>
      </c>
    </row>
    <row r="102" spans="1:5" x14ac:dyDescent="0.25">
      <c r="A102" s="7" t="s">
        <v>55</v>
      </c>
      <c r="E102" s="34">
        <f t="shared" si="5"/>
        <v>-63.050000000000182</v>
      </c>
    </row>
    <row r="104" spans="1:5" x14ac:dyDescent="0.25">
      <c r="A104" s="42" t="s">
        <v>257</v>
      </c>
      <c r="D104" s="39" t="s">
        <v>258</v>
      </c>
    </row>
    <row r="105" spans="1:5" x14ac:dyDescent="0.25">
      <c r="B105" s="34">
        <f>E102</f>
        <v>-63.050000000000182</v>
      </c>
      <c r="E105" s="34">
        <f>E102</f>
        <v>-63.050000000000182</v>
      </c>
    </row>
    <row r="106" spans="1:5" x14ac:dyDescent="0.25">
      <c r="A106">
        <f>A107-Calculator!$B$15</f>
        <v>205</v>
      </c>
      <c r="B106">
        <f t="dataTable" ref="B106:B112" dt2D="0" dtr="0" r1="D7"/>
        <v>206.94999999999982</v>
      </c>
      <c r="D106">
        <f>D107-Calculator!$B$27</f>
        <v>45</v>
      </c>
      <c r="E106">
        <f t="dataTable" ref="E106:E112" dt2D="0" dtr="0" r1="D7" ca="1"/>
        <v>-753.05000000000018</v>
      </c>
    </row>
    <row r="107" spans="1:5" x14ac:dyDescent="0.25">
      <c r="A107">
        <f>A108-Calculator!$B$15</f>
        <v>210</v>
      </c>
      <c r="B107">
        <v>236.94999999999982</v>
      </c>
      <c r="D107">
        <f>D108-Calculator!$B$27</f>
        <v>50</v>
      </c>
      <c r="E107">
        <v>-723.05000000000018</v>
      </c>
    </row>
    <row r="108" spans="1:5" x14ac:dyDescent="0.25">
      <c r="A108">
        <f>A109-Calculator!$B$15</f>
        <v>215</v>
      </c>
      <c r="B108">
        <v>266.94999999999982</v>
      </c>
      <c r="D108">
        <f>D109-Calculator!$B$27</f>
        <v>55</v>
      </c>
      <c r="E108">
        <v>-693.05000000000018</v>
      </c>
    </row>
    <row r="109" spans="1:5" x14ac:dyDescent="0.25">
      <c r="A109">
        <f>Calculator!B10</f>
        <v>220</v>
      </c>
      <c r="B109">
        <v>296.94999999999982</v>
      </c>
      <c r="D109">
        <f>Calculator!B22</f>
        <v>60</v>
      </c>
      <c r="E109">
        <v>-663.05000000000018</v>
      </c>
    </row>
    <row r="110" spans="1:5" x14ac:dyDescent="0.25">
      <c r="A110">
        <f>A109+Calculator!$B$15</f>
        <v>225</v>
      </c>
      <c r="B110">
        <v>326.94999999999982</v>
      </c>
      <c r="D110">
        <f>D109+Calculator!$B$27</f>
        <v>65</v>
      </c>
      <c r="E110">
        <v>-633.05000000000018</v>
      </c>
    </row>
    <row r="111" spans="1:5" x14ac:dyDescent="0.25">
      <c r="A111">
        <f>A110+Calculator!$B$15</f>
        <v>230</v>
      </c>
      <c r="B111">
        <v>356.94999999999982</v>
      </c>
      <c r="D111">
        <f>D110+Calculator!$B$27</f>
        <v>70</v>
      </c>
      <c r="E111">
        <v>-603.05000000000018</v>
      </c>
    </row>
    <row r="112" spans="1:5" x14ac:dyDescent="0.25">
      <c r="A112">
        <f>A111+Calculator!$B$15</f>
        <v>235</v>
      </c>
      <c r="B112">
        <v>386.94999999999982</v>
      </c>
      <c r="D112">
        <f>D111+Calculator!$B$27</f>
        <v>75</v>
      </c>
      <c r="E112">
        <v>-573.05000000000018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4609B-8920-4859-BCC1-A00C3A9E05FE}">
  <dimension ref="A1:H112"/>
  <sheetViews>
    <sheetView topLeftCell="A25" workbookViewId="0">
      <selection activeCell="D50" sqref="D50"/>
    </sheetView>
  </sheetViews>
  <sheetFormatPr defaultRowHeight="15" x14ac:dyDescent="0.25"/>
  <cols>
    <col min="1" max="1" width="25.7109375" customWidth="1"/>
    <col min="5" max="5" width="11" customWidth="1"/>
    <col min="8" max="8" width="11" customWidth="1"/>
  </cols>
  <sheetData>
    <row r="1" spans="1:8" x14ac:dyDescent="0.25">
      <c r="A1" s="59" t="s">
        <v>157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191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459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124</v>
      </c>
      <c r="C7" s="49">
        <f>IF(Calculator!B7="Rice",Calculator!B13,IF(Calculator!B19="Rice",Calculator!B25,6.75))</f>
        <v>6.75</v>
      </c>
      <c r="D7" s="50">
        <f>IF(Calculator!B7="Rice",Calculator!B10,IF(Calculator!B19="Rice",Calculator!B22,160))</f>
        <v>160</v>
      </c>
      <c r="E7" s="28">
        <f>ROUND(C7*D7,2)</f>
        <v>1080</v>
      </c>
      <c r="F7" s="11">
        <v>0</v>
      </c>
      <c r="G7" s="28">
        <f>ROUND(E7*F7,2)</f>
        <v>0</v>
      </c>
      <c r="H7" s="28">
        <f>ROUND(E7-G7,2)</f>
        <v>1080</v>
      </c>
    </row>
    <row r="8" spans="1:8" x14ac:dyDescent="0.25">
      <c r="A8" s="7" t="s">
        <v>11</v>
      </c>
      <c r="C8" s="30"/>
      <c r="E8" s="30">
        <f>SUM(E7:E7)</f>
        <v>1080</v>
      </c>
      <c r="G8" s="12">
        <f>SUM(G7:G7)</f>
        <v>0</v>
      </c>
      <c r="H8" s="12">
        <f>ROUND(E8-G8,2)</f>
        <v>1080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5.5</v>
      </c>
      <c r="E12" s="30">
        <f>ROUND(C12*D12,2)</f>
        <v>41.8</v>
      </c>
      <c r="F12" s="16">
        <v>0</v>
      </c>
      <c r="G12" s="30">
        <f>ROUND(E12*F12,2)</f>
        <v>0</v>
      </c>
      <c r="H12" s="30">
        <f>ROUND(E12-G12,2)</f>
        <v>41.8</v>
      </c>
    </row>
    <row r="13" spans="1:8" x14ac:dyDescent="0.25">
      <c r="A13" s="14" t="s">
        <v>57</v>
      </c>
      <c r="B13" s="14" t="s">
        <v>16</v>
      </c>
      <c r="C13" s="15">
        <v>6.4</v>
      </c>
      <c r="D13" s="14">
        <v>1.5</v>
      </c>
      <c r="E13" s="30">
        <f>ROUND(C13*D13,2)</f>
        <v>9.6</v>
      </c>
      <c r="F13" s="16">
        <v>0</v>
      </c>
      <c r="G13" s="30">
        <f>ROUND(E13*F13,2)</f>
        <v>0</v>
      </c>
      <c r="H13" s="30">
        <f>ROUND(E13-G13,2)</f>
        <v>9.6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167</v>
      </c>
      <c r="B15" s="14" t="s">
        <v>21</v>
      </c>
      <c r="C15" s="15">
        <v>50</v>
      </c>
      <c r="D15" s="14">
        <v>0.5</v>
      </c>
      <c r="E15" s="30">
        <f>ROUND(C15*D15,2)</f>
        <v>25</v>
      </c>
      <c r="F15" s="16">
        <v>0</v>
      </c>
      <c r="G15" s="30">
        <f>ROUND(E15*F15,2)</f>
        <v>0</v>
      </c>
      <c r="H15" s="30">
        <f>ROUND(E15-G15,2)</f>
        <v>25</v>
      </c>
    </row>
    <row r="16" spans="1:8" x14ac:dyDescent="0.25">
      <c r="A16" s="14" t="s">
        <v>154</v>
      </c>
      <c r="B16" s="14" t="s">
        <v>21</v>
      </c>
      <c r="C16" s="15">
        <v>55.4</v>
      </c>
      <c r="D16" s="14">
        <v>0.5</v>
      </c>
      <c r="E16" s="30">
        <f>ROUND(C16*D16,2)</f>
        <v>27.7</v>
      </c>
      <c r="F16" s="16">
        <v>0</v>
      </c>
      <c r="G16" s="30">
        <f>ROUND(E16*F16,2)</f>
        <v>0</v>
      </c>
      <c r="H16" s="30">
        <f>ROUND(E16-G16,2)</f>
        <v>27.7</v>
      </c>
    </row>
    <row r="17" spans="1:8" x14ac:dyDescent="0.25">
      <c r="A17" s="14" t="s">
        <v>168</v>
      </c>
      <c r="B17" s="14" t="s">
        <v>21</v>
      </c>
      <c r="C17" s="15">
        <v>41.58</v>
      </c>
      <c r="D17" s="14">
        <v>4</v>
      </c>
      <c r="E17" s="30">
        <f>ROUND(C17*D17,2)</f>
        <v>166.32</v>
      </c>
      <c r="F17" s="16">
        <v>0</v>
      </c>
      <c r="G17" s="30">
        <f>ROUND(E17*F17,2)</f>
        <v>0</v>
      </c>
      <c r="H17" s="30">
        <f>ROUND(E17-G17,2)</f>
        <v>166.32</v>
      </c>
    </row>
    <row r="18" spans="1:8" x14ac:dyDescent="0.25">
      <c r="A18" s="14" t="s">
        <v>169</v>
      </c>
      <c r="B18" s="14" t="s">
        <v>26</v>
      </c>
      <c r="C18" s="15">
        <v>18</v>
      </c>
      <c r="D18" s="14">
        <v>0.75</v>
      </c>
      <c r="E18" s="30">
        <f>ROUND(C18*D18,2)</f>
        <v>13.5</v>
      </c>
      <c r="F18" s="16">
        <v>0</v>
      </c>
      <c r="G18" s="30">
        <f>ROUND(E18*F18,2)</f>
        <v>0</v>
      </c>
      <c r="H18" s="30">
        <f>ROUND(E18-G18,2)</f>
        <v>13.5</v>
      </c>
    </row>
    <row r="19" spans="1:8" x14ac:dyDescent="0.25">
      <c r="A19" s="13" t="s">
        <v>23</v>
      </c>
      <c r="C19" s="30"/>
      <c r="E19" s="30"/>
    </row>
    <row r="20" spans="1:8" x14ac:dyDescent="0.25">
      <c r="A20" s="14" t="s">
        <v>402</v>
      </c>
      <c r="B20" s="14" t="s">
        <v>18</v>
      </c>
      <c r="C20" s="15">
        <v>2.41</v>
      </c>
      <c r="D20" s="14">
        <v>10</v>
      </c>
      <c r="E20" s="30">
        <f>ROUND(C20*D20,2)</f>
        <v>24.1</v>
      </c>
      <c r="F20" s="16">
        <v>0</v>
      </c>
      <c r="G20" s="30">
        <f>ROUND(E20*F20,2)</f>
        <v>0</v>
      </c>
      <c r="H20" s="30">
        <f>ROUND(E20-G20,2)</f>
        <v>24.1</v>
      </c>
    </row>
    <row r="21" spans="1:8" x14ac:dyDescent="0.25">
      <c r="A21" s="13" t="s">
        <v>24</v>
      </c>
      <c r="C21" s="30"/>
      <c r="E21" s="30"/>
    </row>
    <row r="22" spans="1:8" x14ac:dyDescent="0.25">
      <c r="A22" s="14" t="s">
        <v>25</v>
      </c>
      <c r="B22" s="14" t="s">
        <v>18</v>
      </c>
      <c r="C22" s="15">
        <v>0.34</v>
      </c>
      <c r="D22" s="14">
        <v>80</v>
      </c>
      <c r="E22" s="30">
        <f t="shared" ref="E22:E29" si="0">ROUND(C22*D22,2)</f>
        <v>27.2</v>
      </c>
      <c r="F22" s="16">
        <v>0</v>
      </c>
      <c r="G22" s="30">
        <f t="shared" ref="G22:G29" si="1">ROUND(E22*F22,2)</f>
        <v>0</v>
      </c>
      <c r="H22" s="30">
        <f t="shared" ref="H22:H29" si="2">ROUND(E22-G22,2)</f>
        <v>27.2</v>
      </c>
    </row>
    <row r="23" spans="1:8" x14ac:dyDescent="0.25">
      <c r="A23" s="14" t="s">
        <v>138</v>
      </c>
      <c r="B23" s="14" t="s">
        <v>26</v>
      </c>
      <c r="C23" s="15">
        <v>3.33</v>
      </c>
      <c r="D23" s="14">
        <v>2</v>
      </c>
      <c r="E23" s="30">
        <f t="shared" si="0"/>
        <v>6.66</v>
      </c>
      <c r="F23" s="16">
        <v>0</v>
      </c>
      <c r="G23" s="30">
        <f t="shared" si="1"/>
        <v>0</v>
      </c>
      <c r="H23" s="30">
        <f t="shared" si="2"/>
        <v>6.66</v>
      </c>
    </row>
    <row r="24" spans="1:8" x14ac:dyDescent="0.25">
      <c r="A24" s="14" t="s">
        <v>170</v>
      </c>
      <c r="B24" s="14" t="s">
        <v>26</v>
      </c>
      <c r="C24" s="15">
        <v>18</v>
      </c>
      <c r="D24" s="14">
        <v>1.3</v>
      </c>
      <c r="E24" s="30">
        <f t="shared" si="0"/>
        <v>23.4</v>
      </c>
      <c r="F24" s="16">
        <v>0</v>
      </c>
      <c r="G24" s="30">
        <f t="shared" si="1"/>
        <v>0</v>
      </c>
      <c r="H24" s="30">
        <f t="shared" si="2"/>
        <v>23.4</v>
      </c>
    </row>
    <row r="25" spans="1:8" x14ac:dyDescent="0.25">
      <c r="A25" s="14" t="s">
        <v>171</v>
      </c>
      <c r="B25" s="14" t="s">
        <v>18</v>
      </c>
      <c r="C25" s="15">
        <v>6.72</v>
      </c>
      <c r="D25" s="14">
        <v>3</v>
      </c>
      <c r="E25" s="30">
        <f t="shared" si="0"/>
        <v>20.16</v>
      </c>
      <c r="F25" s="16">
        <v>0</v>
      </c>
      <c r="G25" s="30">
        <f t="shared" si="1"/>
        <v>0</v>
      </c>
      <c r="H25" s="30">
        <f t="shared" si="2"/>
        <v>20.16</v>
      </c>
    </row>
    <row r="26" spans="1:8" x14ac:dyDescent="0.25">
      <c r="A26" s="14" t="s">
        <v>172</v>
      </c>
      <c r="B26" s="14" t="s">
        <v>18</v>
      </c>
      <c r="C26" s="15">
        <v>45.96</v>
      </c>
      <c r="D26" s="14">
        <v>0.5</v>
      </c>
      <c r="E26" s="30">
        <f t="shared" si="0"/>
        <v>22.98</v>
      </c>
      <c r="F26" s="16">
        <v>0</v>
      </c>
      <c r="G26" s="30">
        <f t="shared" si="1"/>
        <v>0</v>
      </c>
      <c r="H26" s="30">
        <f t="shared" si="2"/>
        <v>22.98</v>
      </c>
    </row>
    <row r="27" spans="1:8" x14ac:dyDescent="0.25">
      <c r="A27" s="14" t="s">
        <v>173</v>
      </c>
      <c r="B27" s="14" t="s">
        <v>26</v>
      </c>
      <c r="C27" s="15">
        <v>17.5</v>
      </c>
      <c r="D27" s="14">
        <v>2</v>
      </c>
      <c r="E27" s="30">
        <f t="shared" si="0"/>
        <v>35</v>
      </c>
      <c r="F27" s="16">
        <v>0</v>
      </c>
      <c r="G27" s="30">
        <f t="shared" si="1"/>
        <v>0</v>
      </c>
      <c r="H27" s="30">
        <f t="shared" si="2"/>
        <v>35</v>
      </c>
    </row>
    <row r="28" spans="1:8" x14ac:dyDescent="0.25">
      <c r="A28" s="14" t="s">
        <v>174</v>
      </c>
      <c r="B28" s="14" t="s">
        <v>18</v>
      </c>
      <c r="C28" s="15">
        <v>20.07</v>
      </c>
      <c r="D28" s="14">
        <v>0.67</v>
      </c>
      <c r="E28" s="30">
        <f t="shared" si="0"/>
        <v>13.45</v>
      </c>
      <c r="F28" s="16">
        <v>0</v>
      </c>
      <c r="G28" s="30">
        <f t="shared" si="1"/>
        <v>0</v>
      </c>
      <c r="H28" s="30">
        <f t="shared" si="2"/>
        <v>13.45</v>
      </c>
    </row>
    <row r="29" spans="1:8" x14ac:dyDescent="0.25">
      <c r="A29" s="14" t="s">
        <v>175</v>
      </c>
      <c r="B29" s="14" t="s">
        <v>18</v>
      </c>
      <c r="C29" s="15">
        <v>1.95</v>
      </c>
      <c r="D29" s="14">
        <v>7.5</v>
      </c>
      <c r="E29" s="30">
        <f t="shared" si="0"/>
        <v>14.63</v>
      </c>
      <c r="F29" s="16">
        <v>0</v>
      </c>
      <c r="G29" s="30">
        <f t="shared" si="1"/>
        <v>0</v>
      </c>
      <c r="H29" s="30">
        <f t="shared" si="2"/>
        <v>14.63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455</v>
      </c>
      <c r="B31" s="14" t="s">
        <v>18</v>
      </c>
      <c r="C31" s="15">
        <v>1.1299999999999999</v>
      </c>
      <c r="D31" s="14">
        <v>13.5</v>
      </c>
      <c r="E31" s="30">
        <f>ROUND(C31*D31,2)</f>
        <v>15.26</v>
      </c>
      <c r="F31" s="16">
        <v>0</v>
      </c>
      <c r="G31" s="30">
        <f>ROUND(E31*F31,2)</f>
        <v>0</v>
      </c>
      <c r="H31" s="30">
        <f>ROUND(E31-G31,2)</f>
        <v>15.26</v>
      </c>
    </row>
    <row r="32" spans="1:8" x14ac:dyDescent="0.25">
      <c r="A32" s="13" t="s">
        <v>30</v>
      </c>
      <c r="C32" s="30"/>
      <c r="E32" s="30"/>
    </row>
    <row r="33" spans="1:8" x14ac:dyDescent="0.25">
      <c r="A33" s="14" t="s">
        <v>31</v>
      </c>
      <c r="B33" s="14" t="s">
        <v>32</v>
      </c>
      <c r="C33" s="15">
        <v>0.24</v>
      </c>
      <c r="D33" s="14">
        <v>33</v>
      </c>
      <c r="E33" s="30">
        <f>ROUND(C33*D33,2)</f>
        <v>7.92</v>
      </c>
      <c r="F33" s="16">
        <v>0</v>
      </c>
      <c r="G33" s="30">
        <f>ROUND(E33*F33,2)</f>
        <v>0</v>
      </c>
      <c r="H33" s="30">
        <f>ROUND(E33-G33,2)</f>
        <v>7.92</v>
      </c>
    </row>
    <row r="34" spans="1:8" x14ac:dyDescent="0.25">
      <c r="A34" s="13" t="s">
        <v>33</v>
      </c>
      <c r="C34" s="30"/>
      <c r="E34" s="30"/>
    </row>
    <row r="35" spans="1:8" x14ac:dyDescent="0.25">
      <c r="A35" s="14" t="s">
        <v>176</v>
      </c>
      <c r="B35" s="14" t="s">
        <v>29</v>
      </c>
      <c r="C35" s="15">
        <v>0.33</v>
      </c>
      <c r="D35" s="14">
        <v>75</v>
      </c>
      <c r="E35" s="30">
        <f>ROUND(C35*D35,2)</f>
        <v>24.75</v>
      </c>
      <c r="F35" s="16">
        <v>0</v>
      </c>
      <c r="G35" s="30">
        <f>ROUND(E35*F35,2)</f>
        <v>0</v>
      </c>
      <c r="H35" s="30">
        <f>ROUND(E35-G35,2)</f>
        <v>24.75</v>
      </c>
    </row>
    <row r="36" spans="1:8" x14ac:dyDescent="0.25">
      <c r="A36" s="14" t="s">
        <v>177</v>
      </c>
      <c r="B36" s="14" t="s">
        <v>178</v>
      </c>
      <c r="C36" s="15">
        <v>0.28999999999999998</v>
      </c>
      <c r="D36" s="14">
        <v>88.6</v>
      </c>
      <c r="E36" s="30">
        <f>ROUND(C36*D36,2)</f>
        <v>25.69</v>
      </c>
      <c r="F36" s="16">
        <v>0</v>
      </c>
      <c r="G36" s="30">
        <f>ROUND(E36*F36,2)</f>
        <v>0</v>
      </c>
      <c r="H36" s="30">
        <f>ROUND(E36-G36,2)</f>
        <v>25.69</v>
      </c>
    </row>
    <row r="37" spans="1:8" x14ac:dyDescent="0.25">
      <c r="A37" s="14" t="s">
        <v>179</v>
      </c>
      <c r="B37" s="14" t="s">
        <v>29</v>
      </c>
      <c r="C37" s="15">
        <v>0.33</v>
      </c>
      <c r="D37" s="14">
        <v>13.6</v>
      </c>
      <c r="E37" s="30">
        <f>ROUND(C37*D37,2)</f>
        <v>4.49</v>
      </c>
      <c r="F37" s="16">
        <v>0</v>
      </c>
      <c r="G37" s="30">
        <f>ROUND(E37*F37,2)</f>
        <v>0</v>
      </c>
      <c r="H37" s="30">
        <f>ROUND(E37-G37,2)</f>
        <v>4.49</v>
      </c>
    </row>
    <row r="38" spans="1:8" x14ac:dyDescent="0.25">
      <c r="A38" s="13" t="s">
        <v>114</v>
      </c>
      <c r="C38" s="30"/>
      <c r="E38" s="30"/>
    </row>
    <row r="39" spans="1:8" x14ac:dyDescent="0.25">
      <c r="A39" s="14" t="s">
        <v>180</v>
      </c>
      <c r="B39" s="14" t="s">
        <v>26</v>
      </c>
      <c r="C39" s="15">
        <v>4.75</v>
      </c>
      <c r="D39" s="14">
        <v>0.5</v>
      </c>
      <c r="E39" s="30">
        <f>ROUND(C39*D39,2)</f>
        <v>2.38</v>
      </c>
      <c r="F39" s="16">
        <v>0</v>
      </c>
      <c r="G39" s="30">
        <f>ROUND(E39*F39,2)</f>
        <v>0</v>
      </c>
      <c r="H39" s="30">
        <f>ROUND(E39-G39,2)</f>
        <v>2.38</v>
      </c>
    </row>
    <row r="40" spans="1:8" x14ac:dyDescent="0.25">
      <c r="A40" s="14" t="s">
        <v>181</v>
      </c>
      <c r="B40" s="14" t="s">
        <v>26</v>
      </c>
      <c r="C40" s="15">
        <v>1.34</v>
      </c>
      <c r="D40" s="14">
        <v>1.5</v>
      </c>
      <c r="E40" s="30">
        <f>ROUND(C40*D40,2)</f>
        <v>2.0099999999999998</v>
      </c>
      <c r="F40" s="16">
        <v>0</v>
      </c>
      <c r="G40" s="30">
        <f>ROUND(E40*F40,2)</f>
        <v>0</v>
      </c>
      <c r="H40" s="30">
        <f>ROUND(E40-G40,2)</f>
        <v>2.0099999999999998</v>
      </c>
    </row>
    <row r="41" spans="1:8" x14ac:dyDescent="0.25">
      <c r="A41" s="14" t="s">
        <v>182</v>
      </c>
      <c r="B41" s="14" t="s">
        <v>26</v>
      </c>
      <c r="C41" s="15">
        <v>6.01</v>
      </c>
      <c r="D41" s="14">
        <v>0.5</v>
      </c>
      <c r="E41" s="30">
        <f>ROUND(C41*D41,2)</f>
        <v>3.01</v>
      </c>
      <c r="F41" s="16">
        <v>0</v>
      </c>
      <c r="G41" s="30">
        <f>ROUND(E41*F41,2)</f>
        <v>0</v>
      </c>
      <c r="H41" s="30">
        <f>ROUND(E41-G41,2)</f>
        <v>3.01</v>
      </c>
    </row>
    <row r="42" spans="1:8" x14ac:dyDescent="0.25">
      <c r="A42" s="14" t="s">
        <v>183</v>
      </c>
      <c r="B42" s="14" t="s">
        <v>26</v>
      </c>
      <c r="C42" s="15">
        <v>2.86</v>
      </c>
      <c r="D42" s="14">
        <v>0.5</v>
      </c>
      <c r="E42" s="30">
        <f>ROUND(C42*D42,2)</f>
        <v>1.43</v>
      </c>
      <c r="F42" s="16">
        <v>0</v>
      </c>
      <c r="G42" s="30">
        <f>ROUND(E42*F42,2)</f>
        <v>0</v>
      </c>
      <c r="H42" s="30">
        <f>ROUND(E42-G42,2)</f>
        <v>1.43</v>
      </c>
    </row>
    <row r="43" spans="1:8" x14ac:dyDescent="0.25">
      <c r="A43" s="14" t="s">
        <v>115</v>
      </c>
      <c r="B43" s="14" t="s">
        <v>26</v>
      </c>
      <c r="C43" s="15">
        <v>3.3</v>
      </c>
      <c r="D43" s="14">
        <v>0.1</v>
      </c>
      <c r="E43" s="30">
        <f>ROUND(C43*D43,2)</f>
        <v>0.33</v>
      </c>
      <c r="F43" s="16">
        <v>0</v>
      </c>
      <c r="G43" s="30">
        <f>ROUND(E43*F43,2)</f>
        <v>0</v>
      </c>
      <c r="H43" s="30">
        <f>ROUND(E43-G43,2)</f>
        <v>0.33</v>
      </c>
    </row>
    <row r="44" spans="1:8" x14ac:dyDescent="0.25">
      <c r="A44" s="13" t="s">
        <v>61</v>
      </c>
      <c r="C44" s="30"/>
      <c r="E44" s="30"/>
    </row>
    <row r="45" spans="1:8" x14ac:dyDescent="0.25">
      <c r="A45" s="14" t="s">
        <v>184</v>
      </c>
      <c r="B45" s="14" t="s">
        <v>21</v>
      </c>
      <c r="C45" s="15">
        <v>8</v>
      </c>
      <c r="D45" s="14">
        <v>5</v>
      </c>
      <c r="E45" s="30">
        <f>ROUND(C45*D45,2)</f>
        <v>40</v>
      </c>
      <c r="F45" s="16">
        <v>0</v>
      </c>
      <c r="G45" s="30">
        <f>ROUND(E45*F45,2)</f>
        <v>0</v>
      </c>
      <c r="H45" s="30">
        <f>ROUND(E45-G45,2)</f>
        <v>40</v>
      </c>
    </row>
    <row r="46" spans="1:8" x14ac:dyDescent="0.25">
      <c r="A46" s="13" t="s">
        <v>131</v>
      </c>
      <c r="C46" s="30"/>
      <c r="E46" s="30"/>
    </row>
    <row r="47" spans="1:8" x14ac:dyDescent="0.25">
      <c r="A47" s="14" t="s">
        <v>185</v>
      </c>
      <c r="B47" s="14" t="s">
        <v>124</v>
      </c>
      <c r="C47" s="15">
        <v>0.35</v>
      </c>
      <c r="D47" s="14">
        <f>D7</f>
        <v>160</v>
      </c>
      <c r="E47" s="30">
        <f>ROUND(C47*D47,2)</f>
        <v>56</v>
      </c>
      <c r="F47" s="16">
        <v>0</v>
      </c>
      <c r="G47" s="30">
        <f>ROUND(E47*F47,2)</f>
        <v>0</v>
      </c>
      <c r="H47" s="30">
        <f>ROUND(E47-G47,2)</f>
        <v>56</v>
      </c>
    </row>
    <row r="48" spans="1:8" x14ac:dyDescent="0.25">
      <c r="A48" s="13" t="s">
        <v>186</v>
      </c>
      <c r="C48" s="30"/>
      <c r="E48" s="30"/>
    </row>
    <row r="49" spans="1:8" x14ac:dyDescent="0.25">
      <c r="A49" s="14" t="s">
        <v>187</v>
      </c>
      <c r="B49" s="14" t="s">
        <v>124</v>
      </c>
      <c r="C49" s="15">
        <v>0.4</v>
      </c>
      <c r="D49" s="14">
        <f>D7</f>
        <v>160</v>
      </c>
      <c r="E49" s="30">
        <f>ROUND(C49*D49,2)</f>
        <v>64</v>
      </c>
      <c r="F49" s="16">
        <v>0</v>
      </c>
      <c r="G49" s="30">
        <f>ROUND(E49*F49,2)</f>
        <v>0</v>
      </c>
      <c r="H49" s="30">
        <f>ROUND(E49-G49,2)</f>
        <v>64</v>
      </c>
    </row>
    <row r="50" spans="1:8" x14ac:dyDescent="0.25">
      <c r="A50" s="13" t="s">
        <v>99</v>
      </c>
      <c r="C50" s="30"/>
      <c r="E50" s="30"/>
    </row>
    <row r="51" spans="1:8" x14ac:dyDescent="0.25">
      <c r="A51" s="14" t="s">
        <v>188</v>
      </c>
      <c r="B51" s="14" t="s">
        <v>48</v>
      </c>
      <c r="C51" s="15">
        <v>4.5</v>
      </c>
      <c r="D51" s="14">
        <v>0.5</v>
      </c>
      <c r="E51" s="30">
        <f>ROUND(C51*D51,2)</f>
        <v>2.25</v>
      </c>
      <c r="F51" s="16">
        <v>0</v>
      </c>
      <c r="G51" s="30">
        <f>ROUND(E51*F51,2)</f>
        <v>0</v>
      </c>
      <c r="H51" s="30">
        <f>ROUND(E51-G51,2)</f>
        <v>2.25</v>
      </c>
    </row>
    <row r="52" spans="1:8" x14ac:dyDescent="0.25">
      <c r="A52" s="13" t="s">
        <v>116</v>
      </c>
      <c r="C52" s="30"/>
      <c r="E52" s="30"/>
    </row>
    <row r="53" spans="1:8" x14ac:dyDescent="0.25">
      <c r="A53" s="14" t="s">
        <v>189</v>
      </c>
      <c r="B53" s="14" t="s">
        <v>48</v>
      </c>
      <c r="C53" s="15">
        <v>8</v>
      </c>
      <c r="D53" s="14">
        <v>1</v>
      </c>
      <c r="E53" s="30">
        <f>ROUND(C53*D53,2)</f>
        <v>8</v>
      </c>
      <c r="F53" s="16">
        <v>0</v>
      </c>
      <c r="G53" s="30">
        <f>ROUND(E53*F53,2)</f>
        <v>0</v>
      </c>
      <c r="H53" s="30">
        <f>ROUND(E53-G53,2)</f>
        <v>8</v>
      </c>
    </row>
    <row r="54" spans="1:8" x14ac:dyDescent="0.25">
      <c r="A54" s="13" t="s">
        <v>118</v>
      </c>
      <c r="C54" s="30"/>
      <c r="E54" s="30"/>
    </row>
    <row r="55" spans="1:8" x14ac:dyDescent="0.25">
      <c r="A55" s="14" t="s">
        <v>119</v>
      </c>
      <c r="B55" s="14" t="s">
        <v>48</v>
      </c>
      <c r="C55" s="15">
        <v>10</v>
      </c>
      <c r="D55" s="14">
        <v>0.33300000000000002</v>
      </c>
      <c r="E55" s="30">
        <f>ROUND(C55*D55,2)</f>
        <v>3.33</v>
      </c>
      <c r="F55" s="16">
        <v>0</v>
      </c>
      <c r="G55" s="30">
        <f>ROUND(E55*F55,2)</f>
        <v>0</v>
      </c>
      <c r="H55" s="30">
        <f>ROUND(E55-G55,2)</f>
        <v>3.33</v>
      </c>
    </row>
    <row r="56" spans="1:8" x14ac:dyDescent="0.25">
      <c r="A56" s="13" t="s">
        <v>37</v>
      </c>
      <c r="C56" s="30"/>
      <c r="E56" s="30"/>
    </row>
    <row r="57" spans="1:8" x14ac:dyDescent="0.25">
      <c r="A57" s="14" t="s">
        <v>38</v>
      </c>
      <c r="B57" s="14" t="s">
        <v>39</v>
      </c>
      <c r="C57" s="15">
        <v>16.54</v>
      </c>
      <c r="D57" s="14">
        <v>0.52810000000000001</v>
      </c>
      <c r="E57" s="30">
        <f>ROUND(C57*D57,2)</f>
        <v>8.73</v>
      </c>
      <c r="F57" s="16">
        <v>0</v>
      </c>
      <c r="G57" s="30">
        <f>ROUND(E57*F57,2)</f>
        <v>0</v>
      </c>
      <c r="H57" s="30">
        <f>ROUND(E57-G57,2)</f>
        <v>8.73</v>
      </c>
    </row>
    <row r="58" spans="1:8" x14ac:dyDescent="0.25">
      <c r="A58" s="14" t="s">
        <v>134</v>
      </c>
      <c r="B58" s="14" t="s">
        <v>39</v>
      </c>
      <c r="C58" s="15">
        <v>16.54</v>
      </c>
      <c r="D58" s="14">
        <v>0.11</v>
      </c>
      <c r="E58" s="30">
        <f>ROUND(C58*D58,2)</f>
        <v>1.82</v>
      </c>
      <c r="F58" s="16">
        <v>0</v>
      </c>
      <c r="G58" s="30">
        <f>ROUND(E58*F58,2)</f>
        <v>0</v>
      </c>
      <c r="H58" s="30">
        <f>ROUND(E58-G58,2)</f>
        <v>1.82</v>
      </c>
    </row>
    <row r="59" spans="1:8" x14ac:dyDescent="0.25">
      <c r="A59" s="13" t="s">
        <v>40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1.125</v>
      </c>
      <c r="E60" s="30">
        <f>ROUND(C60*D60,2)</f>
        <v>10.19</v>
      </c>
      <c r="F60" s="16">
        <v>0</v>
      </c>
      <c r="G60" s="30">
        <f>ROUND(E60*F60,2)</f>
        <v>0</v>
      </c>
      <c r="H60" s="30">
        <f>ROUND(E60-G60,2)</f>
        <v>10.19</v>
      </c>
    </row>
    <row r="61" spans="1:8" x14ac:dyDescent="0.25">
      <c r="A61" s="14" t="s">
        <v>42</v>
      </c>
      <c r="B61" s="14" t="s">
        <v>39</v>
      </c>
      <c r="C61" s="15">
        <v>9.06</v>
      </c>
      <c r="D61" s="14">
        <v>3.7499999999999999E-2</v>
      </c>
      <c r="E61" s="30">
        <f>ROUND(C61*D61,2)</f>
        <v>0.34</v>
      </c>
      <c r="F61" s="16">
        <v>0</v>
      </c>
      <c r="G61" s="30">
        <f>ROUND(E61*F61,2)</f>
        <v>0</v>
      </c>
      <c r="H61" s="30">
        <f>ROUND(E61-G61,2)</f>
        <v>0.34</v>
      </c>
    </row>
    <row r="62" spans="1:8" x14ac:dyDescent="0.25">
      <c r="A62" s="13" t="s">
        <v>43</v>
      </c>
      <c r="C62" s="30"/>
      <c r="E62" s="30"/>
    </row>
    <row r="63" spans="1:8" x14ac:dyDescent="0.25">
      <c r="A63" s="14" t="s">
        <v>41</v>
      </c>
      <c r="B63" s="14" t="s">
        <v>39</v>
      </c>
      <c r="C63" s="15">
        <v>9.06</v>
      </c>
      <c r="D63" s="14">
        <v>0.25</v>
      </c>
      <c r="E63" s="30">
        <f>ROUND(C63*D63,2)</f>
        <v>2.27</v>
      </c>
      <c r="F63" s="16">
        <v>0</v>
      </c>
      <c r="G63" s="30">
        <f>ROUND(E63*F63,2)</f>
        <v>0</v>
      </c>
      <c r="H63" s="30">
        <f>ROUND(E63-G63,2)</f>
        <v>2.27</v>
      </c>
    </row>
    <row r="64" spans="1:8" x14ac:dyDescent="0.25">
      <c r="A64" s="14" t="s">
        <v>42</v>
      </c>
      <c r="B64" s="14" t="s">
        <v>39</v>
      </c>
      <c r="C64" s="15">
        <v>9.06</v>
      </c>
      <c r="D64" s="14">
        <v>7.8600000000000003E-2</v>
      </c>
      <c r="E64" s="30">
        <f>ROUND(C64*D64,2)</f>
        <v>0.71</v>
      </c>
      <c r="F64" s="16">
        <v>0</v>
      </c>
      <c r="G64" s="30">
        <f>ROUND(E64*F64,2)</f>
        <v>0</v>
      </c>
      <c r="H64" s="30">
        <f>ROUND(E64-G64,2)</f>
        <v>0.71</v>
      </c>
    </row>
    <row r="65" spans="1:8" x14ac:dyDescent="0.25">
      <c r="A65" s="13" t="s">
        <v>100</v>
      </c>
      <c r="C65" s="30"/>
      <c r="E65" s="30"/>
    </row>
    <row r="66" spans="1:8" x14ac:dyDescent="0.25">
      <c r="A66" s="14" t="s">
        <v>41</v>
      </c>
      <c r="B66" s="14" t="s">
        <v>39</v>
      </c>
      <c r="C66" s="15">
        <v>9.06</v>
      </c>
      <c r="D66" s="14">
        <v>0.7</v>
      </c>
      <c r="E66" s="30">
        <f>ROUND(C66*D66,2)</f>
        <v>6.34</v>
      </c>
      <c r="F66" s="16">
        <v>0</v>
      </c>
      <c r="G66" s="30">
        <f>ROUND(E66*F66,2)</f>
        <v>0</v>
      </c>
      <c r="H66" s="30">
        <f>ROUND(E66-G66,2)</f>
        <v>6.34</v>
      </c>
    </row>
    <row r="67" spans="1:8" x14ac:dyDescent="0.25">
      <c r="A67" s="14" t="s">
        <v>44</v>
      </c>
      <c r="B67" s="14" t="s">
        <v>39</v>
      </c>
      <c r="C67" s="15">
        <v>16.54</v>
      </c>
      <c r="D67" s="14">
        <v>0.47960000000000003</v>
      </c>
      <c r="E67" s="30">
        <f>ROUND(C67*D67,2)</f>
        <v>7.93</v>
      </c>
      <c r="F67" s="16">
        <v>0</v>
      </c>
      <c r="G67" s="30">
        <f>ROUND(E67*F67,2)</f>
        <v>0</v>
      </c>
      <c r="H67" s="30">
        <f>ROUND(E67-G67,2)</f>
        <v>7.93</v>
      </c>
    </row>
    <row r="68" spans="1:8" x14ac:dyDescent="0.25">
      <c r="A68" s="13" t="s">
        <v>45</v>
      </c>
      <c r="C68" s="30"/>
      <c r="E68" s="30"/>
    </row>
    <row r="69" spans="1:8" x14ac:dyDescent="0.25">
      <c r="A69" s="14" t="s">
        <v>38</v>
      </c>
      <c r="B69" s="14" t="s">
        <v>19</v>
      </c>
      <c r="C69" s="15">
        <v>4.4800000000000004</v>
      </c>
      <c r="D69" s="14">
        <v>7.4504999999999999</v>
      </c>
      <c r="E69" s="30">
        <f>ROUND(C69*D69,2)</f>
        <v>33.380000000000003</v>
      </c>
      <c r="F69" s="16">
        <v>0</v>
      </c>
      <c r="G69" s="30">
        <f>ROUND(E69*F69,2)</f>
        <v>0</v>
      </c>
      <c r="H69" s="30">
        <f>ROUND(E69-G69,2)</f>
        <v>33.380000000000003</v>
      </c>
    </row>
    <row r="70" spans="1:8" x14ac:dyDescent="0.25">
      <c r="A70" s="14" t="s">
        <v>134</v>
      </c>
      <c r="B70" s="14" t="s">
        <v>19</v>
      </c>
      <c r="C70" s="15">
        <v>4.4800000000000004</v>
      </c>
      <c r="D70" s="14">
        <v>2.4064000000000001</v>
      </c>
      <c r="E70" s="30">
        <f>ROUND(C70*D70,2)</f>
        <v>10.78</v>
      </c>
      <c r="F70" s="16">
        <v>0</v>
      </c>
      <c r="G70" s="30">
        <f>ROUND(E70*F70,2)</f>
        <v>0</v>
      </c>
      <c r="H70" s="30">
        <f>ROUND(E70-G70,2)</f>
        <v>10.78</v>
      </c>
    </row>
    <row r="71" spans="1:8" x14ac:dyDescent="0.25">
      <c r="A71" s="14" t="s">
        <v>190</v>
      </c>
      <c r="B71" s="14" t="s">
        <v>19</v>
      </c>
      <c r="C71" s="15">
        <v>4.4800000000000004</v>
      </c>
      <c r="D71" s="14">
        <v>18.736499999999999</v>
      </c>
      <c r="E71" s="30">
        <f>ROUND(C71*D71,2)</f>
        <v>83.94</v>
      </c>
      <c r="F71" s="16">
        <v>0</v>
      </c>
      <c r="G71" s="30">
        <f>ROUND(E71*F71,2)</f>
        <v>0</v>
      </c>
      <c r="H71" s="30">
        <f>ROUND(E71-G71,2)</f>
        <v>83.94</v>
      </c>
    </row>
    <row r="72" spans="1:8" x14ac:dyDescent="0.25">
      <c r="A72" s="13" t="s">
        <v>47</v>
      </c>
      <c r="C72" s="30"/>
      <c r="E72" s="30"/>
    </row>
    <row r="73" spans="1:8" x14ac:dyDescent="0.25">
      <c r="A73" s="14" t="s">
        <v>42</v>
      </c>
      <c r="B73" s="14" t="s">
        <v>48</v>
      </c>
      <c r="C73" s="15">
        <v>9.73</v>
      </c>
      <c r="D73" s="14">
        <v>1</v>
      </c>
      <c r="E73" s="30">
        <f>ROUND(C73*D73,2)</f>
        <v>9.73</v>
      </c>
      <c r="F73" s="16">
        <v>0</v>
      </c>
      <c r="G73" s="30">
        <f>ROUND(E73*F73,2)</f>
        <v>0</v>
      </c>
      <c r="H73" s="30">
        <f t="shared" ref="H73:H79" si="3">ROUND(E73-G73,2)</f>
        <v>9.73</v>
      </c>
    </row>
    <row r="74" spans="1:8" x14ac:dyDescent="0.25">
      <c r="A74" s="14" t="s">
        <v>38</v>
      </c>
      <c r="B74" s="14" t="s">
        <v>48</v>
      </c>
      <c r="C74" s="15">
        <v>4.6399999999999997</v>
      </c>
      <c r="D74" s="14">
        <v>1</v>
      </c>
      <c r="E74" s="30">
        <f>ROUND(C74*D74,2)</f>
        <v>4.6399999999999997</v>
      </c>
      <c r="F74" s="16">
        <v>0</v>
      </c>
      <c r="G74" s="30">
        <f>ROUND(E74*F74,2)</f>
        <v>0</v>
      </c>
      <c r="H74" s="30">
        <f t="shared" si="3"/>
        <v>4.6399999999999997</v>
      </c>
    </row>
    <row r="75" spans="1:8" x14ac:dyDescent="0.25">
      <c r="A75" s="14" t="s">
        <v>134</v>
      </c>
      <c r="B75" s="14" t="s">
        <v>48</v>
      </c>
      <c r="C75" s="15">
        <v>5.95</v>
      </c>
      <c r="D75" s="14">
        <v>1</v>
      </c>
      <c r="E75" s="30">
        <f>ROUND(C75*D75,2)</f>
        <v>5.95</v>
      </c>
      <c r="F75" s="16">
        <v>0</v>
      </c>
      <c r="G75" s="30">
        <f>ROUND(E75*F75,2)</f>
        <v>0</v>
      </c>
      <c r="H75" s="30">
        <f t="shared" si="3"/>
        <v>5.95</v>
      </c>
    </row>
    <row r="76" spans="1:8" x14ac:dyDescent="0.25">
      <c r="A76" s="14" t="s">
        <v>190</v>
      </c>
      <c r="B76" s="14" t="s">
        <v>48</v>
      </c>
      <c r="C76" s="15">
        <v>13.96</v>
      </c>
      <c r="D76" s="14">
        <v>1</v>
      </c>
      <c r="E76" s="30">
        <f>ROUND(C76*D76,2)</f>
        <v>13.96</v>
      </c>
      <c r="F76" s="16">
        <v>0</v>
      </c>
      <c r="G76" s="30">
        <f>ROUND(E76*F76,2)</f>
        <v>0</v>
      </c>
      <c r="H76" s="30">
        <f t="shared" si="3"/>
        <v>13.96</v>
      </c>
    </row>
    <row r="77" spans="1:8" x14ac:dyDescent="0.25">
      <c r="A77" s="9" t="s">
        <v>49</v>
      </c>
      <c r="B77" s="9" t="s">
        <v>48</v>
      </c>
      <c r="C77" s="10">
        <v>22.62</v>
      </c>
      <c r="D77" s="9">
        <v>1</v>
      </c>
      <c r="E77" s="28">
        <f>ROUND(C77*D77,2)</f>
        <v>22.62</v>
      </c>
      <c r="F77" s="11">
        <v>0</v>
      </c>
      <c r="G77" s="28">
        <f>ROUND(E77*F77,2)</f>
        <v>0</v>
      </c>
      <c r="H77" s="28">
        <f t="shared" si="3"/>
        <v>22.62</v>
      </c>
    </row>
    <row r="78" spans="1:8" x14ac:dyDescent="0.25">
      <c r="A78" s="7" t="s">
        <v>50</v>
      </c>
      <c r="C78" s="30"/>
      <c r="E78" s="30">
        <f>SUM(E12:E77)</f>
        <v>955.68000000000029</v>
      </c>
      <c r="G78" s="12">
        <f>SUM(G12:G77)</f>
        <v>0</v>
      </c>
      <c r="H78" s="12">
        <f t="shared" si="3"/>
        <v>955.68</v>
      </c>
    </row>
    <row r="79" spans="1:8" x14ac:dyDescent="0.25">
      <c r="A79" s="7" t="s">
        <v>51</v>
      </c>
      <c r="C79" s="30"/>
      <c r="E79" s="30">
        <f>+E8-E78</f>
        <v>124.31999999999971</v>
      </c>
      <c r="G79" s="12">
        <f>+G8-G78</f>
        <v>0</v>
      </c>
      <c r="H79" s="12">
        <f t="shared" si="3"/>
        <v>124.32</v>
      </c>
    </row>
    <row r="80" spans="1:8" x14ac:dyDescent="0.25">
      <c r="A80" t="s">
        <v>12</v>
      </c>
      <c r="C80" s="30"/>
      <c r="E80" s="30"/>
    </row>
    <row r="81" spans="1:8" x14ac:dyDescent="0.25">
      <c r="A81" s="7" t="s">
        <v>52</v>
      </c>
      <c r="C81" s="30"/>
      <c r="E81" s="30"/>
    </row>
    <row r="82" spans="1:8" x14ac:dyDescent="0.25">
      <c r="A82" s="14" t="s">
        <v>42</v>
      </c>
      <c r="B82" s="14" t="s">
        <v>48</v>
      </c>
      <c r="C82" s="15">
        <v>25.35</v>
      </c>
      <c r="D82" s="14">
        <v>1</v>
      </c>
      <c r="E82" s="30">
        <f>ROUND(C82*D82,2)</f>
        <v>25.35</v>
      </c>
      <c r="F82" s="16">
        <v>0</v>
      </c>
      <c r="G82" s="30">
        <f>ROUND(E82*F82,2)</f>
        <v>0</v>
      </c>
      <c r="H82" s="30">
        <f t="shared" ref="H82:H88" si="4">ROUND(E82-G82,2)</f>
        <v>25.35</v>
      </c>
    </row>
    <row r="83" spans="1:8" x14ac:dyDescent="0.25">
      <c r="A83" s="14" t="s">
        <v>38</v>
      </c>
      <c r="B83" s="14" t="s">
        <v>48</v>
      </c>
      <c r="C83" s="15">
        <v>32.74</v>
      </c>
      <c r="D83" s="14">
        <v>1</v>
      </c>
      <c r="E83" s="30">
        <f>ROUND(C83*D83,2)</f>
        <v>32.74</v>
      </c>
      <c r="F83" s="16">
        <v>0</v>
      </c>
      <c r="G83" s="30">
        <f>ROUND(E83*F83,2)</f>
        <v>0</v>
      </c>
      <c r="H83" s="30">
        <f t="shared" si="4"/>
        <v>32.74</v>
      </c>
    </row>
    <row r="84" spans="1:8" x14ac:dyDescent="0.25">
      <c r="A84" s="14" t="s">
        <v>134</v>
      </c>
      <c r="B84" s="14" t="s">
        <v>48</v>
      </c>
      <c r="C84" s="15">
        <v>26.16</v>
      </c>
      <c r="D84" s="14">
        <v>1</v>
      </c>
      <c r="E84" s="30">
        <f>ROUND(C84*D84,2)</f>
        <v>26.16</v>
      </c>
      <c r="F84" s="16">
        <v>0</v>
      </c>
      <c r="G84" s="30">
        <f>ROUND(E84*F84,2)</f>
        <v>0</v>
      </c>
      <c r="H84" s="30">
        <f t="shared" si="4"/>
        <v>26.16</v>
      </c>
    </row>
    <row r="85" spans="1:8" x14ac:dyDescent="0.25">
      <c r="A85" s="9" t="s">
        <v>190</v>
      </c>
      <c r="B85" s="9" t="s">
        <v>48</v>
      </c>
      <c r="C85" s="10">
        <v>80.510000000000005</v>
      </c>
      <c r="D85" s="9">
        <v>1</v>
      </c>
      <c r="E85" s="28">
        <f>ROUND(C85*D85,2)</f>
        <v>80.510000000000005</v>
      </c>
      <c r="F85" s="11">
        <v>0</v>
      </c>
      <c r="G85" s="28">
        <f>ROUND(E85*F85,2)</f>
        <v>0</v>
      </c>
      <c r="H85" s="28">
        <f t="shared" si="4"/>
        <v>80.510000000000005</v>
      </c>
    </row>
    <row r="86" spans="1:8" x14ac:dyDescent="0.25">
      <c r="A86" s="7" t="s">
        <v>53</v>
      </c>
      <c r="C86" s="30"/>
      <c r="E86" s="30">
        <f>SUM(E82:E85)</f>
        <v>164.76</v>
      </c>
      <c r="G86" s="12">
        <f>SUM(G82:G85)</f>
        <v>0</v>
      </c>
      <c r="H86" s="12">
        <f t="shared" si="4"/>
        <v>164.76</v>
      </c>
    </row>
    <row r="87" spans="1:8" x14ac:dyDescent="0.25">
      <c r="A87" s="7" t="s">
        <v>54</v>
      </c>
      <c r="C87" s="30"/>
      <c r="E87" s="30">
        <f>+E78+E86</f>
        <v>1120.4400000000003</v>
      </c>
      <c r="G87" s="12">
        <f>+G78+G86</f>
        <v>0</v>
      </c>
      <c r="H87" s="12">
        <f t="shared" si="4"/>
        <v>1120.44</v>
      </c>
    </row>
    <row r="88" spans="1:8" x14ac:dyDescent="0.25">
      <c r="A88" s="7" t="s">
        <v>55</v>
      </c>
      <c r="C88" s="30"/>
      <c r="E88" s="30">
        <f>+E8-E87</f>
        <v>-40.440000000000282</v>
      </c>
      <c r="G88" s="12">
        <f>+G8-G87</f>
        <v>0</v>
      </c>
      <c r="H88" s="12">
        <f t="shared" si="4"/>
        <v>-40.44</v>
      </c>
    </row>
    <row r="89" spans="1:8" x14ac:dyDescent="0.25">
      <c r="A89" t="s">
        <v>120</v>
      </c>
      <c r="C89" s="30"/>
      <c r="E89" s="30"/>
    </row>
    <row r="90" spans="1:8" x14ac:dyDescent="0.25">
      <c r="A90" t="s">
        <v>427</v>
      </c>
      <c r="C90" s="30"/>
      <c r="E90" s="30"/>
    </row>
    <row r="91" spans="1:8" x14ac:dyDescent="0.25">
      <c r="C91" s="30"/>
      <c r="E91" s="30"/>
    </row>
    <row r="92" spans="1:8" x14ac:dyDescent="0.25">
      <c r="A92" s="7" t="s">
        <v>121</v>
      </c>
      <c r="C92" s="30"/>
      <c r="E92" s="30"/>
    </row>
    <row r="93" spans="1:8" x14ac:dyDescent="0.25">
      <c r="A93" s="7" t="s">
        <v>122</v>
      </c>
      <c r="C93" s="30"/>
      <c r="E93" s="30"/>
    </row>
    <row r="94" spans="1:8" x14ac:dyDescent="0.25">
      <c r="A94" s="7"/>
      <c r="C94" s="30"/>
      <c r="E94" s="30"/>
    </row>
    <row r="99" spans="1:5" x14ac:dyDescent="0.25">
      <c r="A99" s="7" t="s">
        <v>50</v>
      </c>
      <c r="E99" s="34">
        <f>VLOOKUP(A99,$A$1:$H$98,5,FALSE)</f>
        <v>955.68000000000029</v>
      </c>
    </row>
    <row r="100" spans="1:5" x14ac:dyDescent="0.25">
      <c r="A100" s="7" t="s">
        <v>295</v>
      </c>
      <c r="E100" s="34">
        <f>VLOOKUP(A100,$A$1:$H$98,5,FALSE)</f>
        <v>164.76</v>
      </c>
    </row>
    <row r="101" spans="1:5" x14ac:dyDescent="0.25">
      <c r="A101" s="7" t="s">
        <v>296</v>
      </c>
      <c r="E101" s="34">
        <f t="shared" ref="E101:E102" si="5">VLOOKUP(A101,$A$1:$H$98,5,FALSE)</f>
        <v>1120.4400000000003</v>
      </c>
    </row>
    <row r="102" spans="1:5" x14ac:dyDescent="0.25">
      <c r="A102" s="7" t="s">
        <v>55</v>
      </c>
      <c r="E102" s="34">
        <f t="shared" si="5"/>
        <v>-40.440000000000282</v>
      </c>
    </row>
    <row r="104" spans="1:5" x14ac:dyDescent="0.25">
      <c r="A104" s="42" t="s">
        <v>257</v>
      </c>
      <c r="D104" s="39" t="s">
        <v>258</v>
      </c>
    </row>
    <row r="105" spans="1:5" x14ac:dyDescent="0.25">
      <c r="B105" s="34">
        <f>E102</f>
        <v>-40.440000000000282</v>
      </c>
      <c r="E105" s="34">
        <f>E102</f>
        <v>-40.440000000000282</v>
      </c>
    </row>
    <row r="106" spans="1:5" x14ac:dyDescent="0.25">
      <c r="A106">
        <f>A107-Calculator!$B$15</f>
        <v>205</v>
      </c>
      <c r="B106">
        <f t="dataTable" ref="B106:B112" dt2D="0" dtr="0" r1="D7"/>
        <v>229.55999999999972</v>
      </c>
      <c r="D106">
        <f>D107-Calculator!$B$27</f>
        <v>45</v>
      </c>
      <c r="E106">
        <f t="dataTable" ref="E106:E112" dt2D="0" dtr="0" r1="D7" ca="1"/>
        <v>-730.44000000000028</v>
      </c>
    </row>
    <row r="107" spans="1:5" x14ac:dyDescent="0.25">
      <c r="A107">
        <f>A108-Calculator!$B$15</f>
        <v>210</v>
      </c>
      <c r="B107">
        <v>259.55999999999972</v>
      </c>
      <c r="D107">
        <f>D108-Calculator!$B$27</f>
        <v>50</v>
      </c>
      <c r="E107">
        <v>-700.44000000000028</v>
      </c>
    </row>
    <row r="108" spans="1:5" x14ac:dyDescent="0.25">
      <c r="A108">
        <f>A109-Calculator!$B$15</f>
        <v>215</v>
      </c>
      <c r="B108">
        <v>289.55999999999972</v>
      </c>
      <c r="D108">
        <f>D109-Calculator!$B$27</f>
        <v>55</v>
      </c>
      <c r="E108">
        <v>-670.44000000000028</v>
      </c>
    </row>
    <row r="109" spans="1:5" x14ac:dyDescent="0.25">
      <c r="A109">
        <f>Calculator!B10</f>
        <v>220</v>
      </c>
      <c r="B109">
        <v>319.55999999999972</v>
      </c>
      <c r="D109">
        <f>Calculator!B22</f>
        <v>60</v>
      </c>
      <c r="E109">
        <v>-640.44000000000028</v>
      </c>
    </row>
    <row r="110" spans="1:5" x14ac:dyDescent="0.25">
      <c r="A110">
        <f>A109+Calculator!$B$15</f>
        <v>225</v>
      </c>
      <c r="B110">
        <v>349.55999999999972</v>
      </c>
      <c r="D110">
        <f>D109+Calculator!$B$27</f>
        <v>65</v>
      </c>
      <c r="E110">
        <v>-610.44000000000028</v>
      </c>
    </row>
    <row r="111" spans="1:5" x14ac:dyDescent="0.25">
      <c r="A111">
        <f>A110+Calculator!$B$15</f>
        <v>230</v>
      </c>
      <c r="B111">
        <v>379.55999999999972</v>
      </c>
      <c r="D111">
        <f>D110+Calculator!$B$27</f>
        <v>70</v>
      </c>
      <c r="E111">
        <v>-580.44000000000028</v>
      </c>
    </row>
    <row r="112" spans="1:5" x14ac:dyDescent="0.25">
      <c r="A112">
        <f>A111+Calculator!$B$15</f>
        <v>235</v>
      </c>
      <c r="B112">
        <v>409.55999999999972</v>
      </c>
      <c r="D112">
        <f>D111+Calculator!$B$27</f>
        <v>75</v>
      </c>
      <c r="E112">
        <v>-550.44000000000028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50BB4-7141-4382-BE6D-B65E37DF7AD1}">
  <dimension ref="A1:H112"/>
  <sheetViews>
    <sheetView topLeftCell="A28" workbookViewId="0">
      <selection activeCell="D47" sqref="D47"/>
    </sheetView>
  </sheetViews>
  <sheetFormatPr defaultRowHeight="15" x14ac:dyDescent="0.25"/>
  <cols>
    <col min="1" max="1" width="25.7109375" customWidth="1"/>
    <col min="5" max="5" width="11" customWidth="1"/>
    <col min="8" max="8" width="11" customWidth="1"/>
  </cols>
  <sheetData>
    <row r="1" spans="1:8" x14ac:dyDescent="0.25">
      <c r="A1" s="59" t="s">
        <v>160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192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456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124</v>
      </c>
      <c r="C7" s="49">
        <f>IF(Calculator!B7="Rice",Calculator!B13,IF(Calculator!B19="Rice",Calculator!B25,6.75))</f>
        <v>6.75</v>
      </c>
      <c r="D7" s="50">
        <f>IF(Calculator!B7="Rice",Calculator!B10,IF(Calculator!B19="Rice",Calculator!B22,160))</f>
        <v>160</v>
      </c>
      <c r="E7" s="28">
        <f>ROUND(C7*D7,2)</f>
        <v>1080</v>
      </c>
      <c r="F7" s="11">
        <v>0</v>
      </c>
      <c r="G7" s="28">
        <f>ROUND(E7*F7,2)</f>
        <v>0</v>
      </c>
      <c r="H7" s="28">
        <f>ROUND(E7-G7,2)</f>
        <v>1080</v>
      </c>
    </row>
    <row r="8" spans="1:8" x14ac:dyDescent="0.25">
      <c r="A8" s="7" t="s">
        <v>11</v>
      </c>
      <c r="C8" s="30"/>
      <c r="E8" s="30">
        <f>SUM(E7:E7)</f>
        <v>1080</v>
      </c>
      <c r="G8" s="12">
        <f>SUM(G7:G7)</f>
        <v>0</v>
      </c>
      <c r="H8" s="12">
        <f>ROUND(E8-G8,2)</f>
        <v>1080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5.5</v>
      </c>
      <c r="E12" s="30">
        <f>ROUND(C12*D12,2)</f>
        <v>41.8</v>
      </c>
      <c r="F12" s="16">
        <v>0</v>
      </c>
      <c r="G12" s="30">
        <f>ROUND(E12*F12,2)</f>
        <v>0</v>
      </c>
      <c r="H12" s="30">
        <f>ROUND(E12-G12,2)</f>
        <v>41.8</v>
      </c>
    </row>
    <row r="13" spans="1:8" x14ac:dyDescent="0.25">
      <c r="A13" s="14" t="s">
        <v>57</v>
      </c>
      <c r="B13" s="14" t="s">
        <v>16</v>
      </c>
      <c r="C13" s="15">
        <v>6.4</v>
      </c>
      <c r="D13" s="14">
        <v>1.5</v>
      </c>
      <c r="E13" s="30">
        <f>ROUND(C13*D13,2)</f>
        <v>9.6</v>
      </c>
      <c r="F13" s="16">
        <v>0</v>
      </c>
      <c r="G13" s="30">
        <f>ROUND(E13*F13,2)</f>
        <v>0</v>
      </c>
      <c r="H13" s="30">
        <f>ROUND(E13-G13,2)</f>
        <v>9.6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167</v>
      </c>
      <c r="B15" s="14" t="s">
        <v>21</v>
      </c>
      <c r="C15" s="15">
        <v>50</v>
      </c>
      <c r="D15" s="14">
        <v>0.5</v>
      </c>
      <c r="E15" s="30">
        <f>ROUND(C15*D15,2)</f>
        <v>25</v>
      </c>
      <c r="F15" s="16">
        <v>0</v>
      </c>
      <c r="G15" s="30">
        <f>ROUND(E15*F15,2)</f>
        <v>0</v>
      </c>
      <c r="H15" s="30">
        <f>ROUND(E15-G15,2)</f>
        <v>25</v>
      </c>
    </row>
    <row r="16" spans="1:8" x14ac:dyDescent="0.25">
      <c r="A16" s="14" t="s">
        <v>154</v>
      </c>
      <c r="B16" s="14" t="s">
        <v>21</v>
      </c>
      <c r="C16" s="15">
        <v>55.4</v>
      </c>
      <c r="D16" s="14">
        <v>0.5</v>
      </c>
      <c r="E16" s="30">
        <f>ROUND(C16*D16,2)</f>
        <v>27.7</v>
      </c>
      <c r="F16" s="16">
        <v>0</v>
      </c>
      <c r="G16" s="30">
        <f>ROUND(E16*F16,2)</f>
        <v>0</v>
      </c>
      <c r="H16" s="30">
        <f>ROUND(E16-G16,2)</f>
        <v>27.7</v>
      </c>
    </row>
    <row r="17" spans="1:8" x14ac:dyDescent="0.25">
      <c r="A17" s="14" t="s">
        <v>168</v>
      </c>
      <c r="B17" s="14" t="s">
        <v>21</v>
      </c>
      <c r="C17" s="15">
        <v>41.58</v>
      </c>
      <c r="D17" s="14">
        <v>4</v>
      </c>
      <c r="E17" s="30">
        <f>ROUND(C17*D17,2)</f>
        <v>166.32</v>
      </c>
      <c r="F17" s="16">
        <v>0</v>
      </c>
      <c r="G17" s="30">
        <f>ROUND(E17*F17,2)</f>
        <v>0</v>
      </c>
      <c r="H17" s="30">
        <f>ROUND(E17-G17,2)</f>
        <v>166.32</v>
      </c>
    </row>
    <row r="18" spans="1:8" x14ac:dyDescent="0.25">
      <c r="A18" s="14" t="s">
        <v>169</v>
      </c>
      <c r="B18" s="14" t="s">
        <v>26</v>
      </c>
      <c r="C18" s="15">
        <v>18</v>
      </c>
      <c r="D18" s="14">
        <v>0.75</v>
      </c>
      <c r="E18" s="30">
        <f>ROUND(C18*D18,2)</f>
        <v>13.5</v>
      </c>
      <c r="F18" s="16">
        <v>0</v>
      </c>
      <c r="G18" s="30">
        <f>ROUND(E18*F18,2)</f>
        <v>0</v>
      </c>
      <c r="H18" s="30">
        <f>ROUND(E18-G18,2)</f>
        <v>13.5</v>
      </c>
    </row>
    <row r="19" spans="1:8" x14ac:dyDescent="0.25">
      <c r="A19" s="13" t="s">
        <v>23</v>
      </c>
      <c r="C19" s="30"/>
      <c r="E19" s="30"/>
    </row>
    <row r="20" spans="1:8" x14ac:dyDescent="0.25">
      <c r="A20" s="14" t="s">
        <v>402</v>
      </c>
      <c r="B20" s="14" t="s">
        <v>18</v>
      </c>
      <c r="C20" s="15">
        <v>2.41</v>
      </c>
      <c r="D20" s="14">
        <v>10</v>
      </c>
      <c r="E20" s="30">
        <f>ROUND(C20*D20,2)</f>
        <v>24.1</v>
      </c>
      <c r="F20" s="16">
        <v>0</v>
      </c>
      <c r="G20" s="30">
        <f>ROUND(E20*F20,2)</f>
        <v>0</v>
      </c>
      <c r="H20" s="30">
        <f>ROUND(E20-G20,2)</f>
        <v>24.1</v>
      </c>
    </row>
    <row r="21" spans="1:8" x14ac:dyDescent="0.25">
      <c r="A21" s="13" t="s">
        <v>24</v>
      </c>
      <c r="C21" s="30"/>
      <c r="E21" s="30"/>
    </row>
    <row r="22" spans="1:8" x14ac:dyDescent="0.25">
      <c r="A22" s="14" t="s">
        <v>25</v>
      </c>
      <c r="B22" s="14" t="s">
        <v>18</v>
      </c>
      <c r="C22" s="15">
        <v>0.34</v>
      </c>
      <c r="D22" s="14">
        <v>80</v>
      </c>
      <c r="E22" s="30">
        <f t="shared" ref="E22:E29" si="0">ROUND(C22*D22,2)</f>
        <v>27.2</v>
      </c>
      <c r="F22" s="16">
        <v>0</v>
      </c>
      <c r="G22" s="30">
        <f t="shared" ref="G22:G29" si="1">ROUND(E22*F22,2)</f>
        <v>0</v>
      </c>
      <c r="H22" s="30">
        <f t="shared" ref="H22:H29" si="2">ROUND(E22-G22,2)</f>
        <v>27.2</v>
      </c>
    </row>
    <row r="23" spans="1:8" x14ac:dyDescent="0.25">
      <c r="A23" s="14" t="s">
        <v>138</v>
      </c>
      <c r="B23" s="14" t="s">
        <v>26</v>
      </c>
      <c r="C23" s="15">
        <v>3.33</v>
      </c>
      <c r="D23" s="14">
        <v>2</v>
      </c>
      <c r="E23" s="30">
        <f t="shared" si="0"/>
        <v>6.66</v>
      </c>
      <c r="F23" s="16">
        <v>0</v>
      </c>
      <c r="G23" s="30">
        <f t="shared" si="1"/>
        <v>0</v>
      </c>
      <c r="H23" s="30">
        <f t="shared" si="2"/>
        <v>6.66</v>
      </c>
    </row>
    <row r="24" spans="1:8" x14ac:dyDescent="0.25">
      <c r="A24" s="14" t="s">
        <v>170</v>
      </c>
      <c r="B24" s="14" t="s">
        <v>26</v>
      </c>
      <c r="C24" s="15">
        <v>18</v>
      </c>
      <c r="D24" s="14">
        <v>1.3</v>
      </c>
      <c r="E24" s="30">
        <f t="shared" si="0"/>
        <v>23.4</v>
      </c>
      <c r="F24" s="16">
        <v>0</v>
      </c>
      <c r="G24" s="30">
        <f t="shared" si="1"/>
        <v>0</v>
      </c>
      <c r="H24" s="30">
        <f t="shared" si="2"/>
        <v>23.4</v>
      </c>
    </row>
    <row r="25" spans="1:8" x14ac:dyDescent="0.25">
      <c r="A25" s="14" t="s">
        <v>171</v>
      </c>
      <c r="B25" s="14" t="s">
        <v>18</v>
      </c>
      <c r="C25" s="15">
        <v>6.72</v>
      </c>
      <c r="D25" s="14">
        <v>3</v>
      </c>
      <c r="E25" s="30">
        <f t="shared" si="0"/>
        <v>20.16</v>
      </c>
      <c r="F25" s="16">
        <v>0</v>
      </c>
      <c r="G25" s="30">
        <f t="shared" si="1"/>
        <v>0</v>
      </c>
      <c r="H25" s="30">
        <f t="shared" si="2"/>
        <v>20.16</v>
      </c>
    </row>
    <row r="26" spans="1:8" x14ac:dyDescent="0.25">
      <c r="A26" s="14" t="s">
        <v>172</v>
      </c>
      <c r="B26" s="14" t="s">
        <v>18</v>
      </c>
      <c r="C26" s="15">
        <v>45.96</v>
      </c>
      <c r="D26" s="14">
        <v>0.5</v>
      </c>
      <c r="E26" s="30">
        <f t="shared" si="0"/>
        <v>22.98</v>
      </c>
      <c r="F26" s="16">
        <v>0</v>
      </c>
      <c r="G26" s="30">
        <f t="shared" si="1"/>
        <v>0</v>
      </c>
      <c r="H26" s="30">
        <f t="shared" si="2"/>
        <v>22.98</v>
      </c>
    </row>
    <row r="27" spans="1:8" x14ac:dyDescent="0.25">
      <c r="A27" s="14" t="s">
        <v>173</v>
      </c>
      <c r="B27" s="14" t="s">
        <v>26</v>
      </c>
      <c r="C27" s="15">
        <v>17.5</v>
      </c>
      <c r="D27" s="14">
        <v>2</v>
      </c>
      <c r="E27" s="30">
        <f t="shared" si="0"/>
        <v>35</v>
      </c>
      <c r="F27" s="16">
        <v>0</v>
      </c>
      <c r="G27" s="30">
        <f t="shared" si="1"/>
        <v>0</v>
      </c>
      <c r="H27" s="30">
        <f t="shared" si="2"/>
        <v>35</v>
      </c>
    </row>
    <row r="28" spans="1:8" x14ac:dyDescent="0.25">
      <c r="A28" s="14" t="s">
        <v>174</v>
      </c>
      <c r="B28" s="14" t="s">
        <v>18</v>
      </c>
      <c r="C28" s="15">
        <v>20.07</v>
      </c>
      <c r="D28" s="14">
        <v>0.67</v>
      </c>
      <c r="E28" s="30">
        <f t="shared" si="0"/>
        <v>13.45</v>
      </c>
      <c r="F28" s="16">
        <v>0</v>
      </c>
      <c r="G28" s="30">
        <f t="shared" si="1"/>
        <v>0</v>
      </c>
      <c r="H28" s="30">
        <f t="shared" si="2"/>
        <v>13.45</v>
      </c>
    </row>
    <row r="29" spans="1:8" x14ac:dyDescent="0.25">
      <c r="A29" s="14" t="s">
        <v>175</v>
      </c>
      <c r="B29" s="14" t="s">
        <v>18</v>
      </c>
      <c r="C29" s="15">
        <v>1.95</v>
      </c>
      <c r="D29" s="14">
        <v>7.5</v>
      </c>
      <c r="E29" s="30">
        <f t="shared" si="0"/>
        <v>14.63</v>
      </c>
      <c r="F29" s="16">
        <v>0</v>
      </c>
      <c r="G29" s="30">
        <f t="shared" si="1"/>
        <v>0</v>
      </c>
      <c r="H29" s="30">
        <f t="shared" si="2"/>
        <v>14.63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455</v>
      </c>
      <c r="B31" s="14" t="s">
        <v>18</v>
      </c>
      <c r="C31" s="15">
        <v>1.1299999999999999</v>
      </c>
      <c r="D31" s="14">
        <v>13.5</v>
      </c>
      <c r="E31" s="30">
        <f>ROUND(C31*D31,2)</f>
        <v>15.26</v>
      </c>
      <c r="F31" s="16">
        <v>0</v>
      </c>
      <c r="G31" s="30">
        <f>ROUND(E31*F31,2)</f>
        <v>0</v>
      </c>
      <c r="H31" s="30">
        <f>ROUND(E31-G31,2)</f>
        <v>15.26</v>
      </c>
    </row>
    <row r="32" spans="1:8" x14ac:dyDescent="0.25">
      <c r="A32" s="13" t="s">
        <v>33</v>
      </c>
      <c r="C32" s="30"/>
      <c r="E32" s="30"/>
    </row>
    <row r="33" spans="1:8" x14ac:dyDescent="0.25">
      <c r="A33" s="14" t="s">
        <v>176</v>
      </c>
      <c r="B33" s="14" t="s">
        <v>29</v>
      </c>
      <c r="C33" s="15">
        <v>0.33</v>
      </c>
      <c r="D33" s="14">
        <v>75</v>
      </c>
      <c r="E33" s="30">
        <f>ROUND(C33*D33,2)</f>
        <v>24.75</v>
      </c>
      <c r="F33" s="16">
        <v>0</v>
      </c>
      <c r="G33" s="30">
        <f>ROUND(E33*F33,2)</f>
        <v>0</v>
      </c>
      <c r="H33" s="30">
        <f>ROUND(E33-G33,2)</f>
        <v>24.75</v>
      </c>
    </row>
    <row r="34" spans="1:8" x14ac:dyDescent="0.25">
      <c r="A34" s="14" t="s">
        <v>177</v>
      </c>
      <c r="B34" s="14" t="s">
        <v>178</v>
      </c>
      <c r="C34" s="15">
        <v>0.28999999999999998</v>
      </c>
      <c r="D34" s="14">
        <v>75</v>
      </c>
      <c r="E34" s="30">
        <f>ROUND(C34*D34,2)</f>
        <v>21.75</v>
      </c>
      <c r="F34" s="16">
        <v>0</v>
      </c>
      <c r="G34" s="30">
        <f>ROUND(E34*F34,2)</f>
        <v>0</v>
      </c>
      <c r="H34" s="30">
        <f>ROUND(E34-G34,2)</f>
        <v>21.75</v>
      </c>
    </row>
    <row r="35" spans="1:8" x14ac:dyDescent="0.25">
      <c r="A35" s="13" t="s">
        <v>114</v>
      </c>
      <c r="C35" s="30"/>
      <c r="E35" s="30"/>
    </row>
    <row r="36" spans="1:8" x14ac:dyDescent="0.25">
      <c r="A36" s="14" t="s">
        <v>180</v>
      </c>
      <c r="B36" s="14" t="s">
        <v>26</v>
      </c>
      <c r="C36" s="15">
        <v>4.75</v>
      </c>
      <c r="D36" s="14">
        <v>0.5</v>
      </c>
      <c r="E36" s="30">
        <f>ROUND(C36*D36,2)</f>
        <v>2.38</v>
      </c>
      <c r="F36" s="16">
        <v>0</v>
      </c>
      <c r="G36" s="30">
        <f>ROUND(E36*F36,2)</f>
        <v>0</v>
      </c>
      <c r="H36" s="30">
        <f>ROUND(E36-G36,2)</f>
        <v>2.38</v>
      </c>
    </row>
    <row r="37" spans="1:8" x14ac:dyDescent="0.25">
      <c r="A37" s="14" t="s">
        <v>181</v>
      </c>
      <c r="B37" s="14" t="s">
        <v>26</v>
      </c>
      <c r="C37" s="15">
        <v>1.34</v>
      </c>
      <c r="D37" s="14">
        <v>1.5</v>
      </c>
      <c r="E37" s="30">
        <f>ROUND(C37*D37,2)</f>
        <v>2.0099999999999998</v>
      </c>
      <c r="F37" s="16">
        <v>0</v>
      </c>
      <c r="G37" s="30">
        <f>ROUND(E37*F37,2)</f>
        <v>0</v>
      </c>
      <c r="H37" s="30">
        <f>ROUND(E37-G37,2)</f>
        <v>2.0099999999999998</v>
      </c>
    </row>
    <row r="38" spans="1:8" x14ac:dyDescent="0.25">
      <c r="A38" s="14" t="s">
        <v>182</v>
      </c>
      <c r="B38" s="14" t="s">
        <v>26</v>
      </c>
      <c r="C38" s="15">
        <v>6.01</v>
      </c>
      <c r="D38" s="14">
        <v>0.5</v>
      </c>
      <c r="E38" s="30">
        <f>ROUND(C38*D38,2)</f>
        <v>3.01</v>
      </c>
      <c r="F38" s="16">
        <v>0</v>
      </c>
      <c r="G38" s="30">
        <f>ROUND(E38*F38,2)</f>
        <v>0</v>
      </c>
      <c r="H38" s="30">
        <f>ROUND(E38-G38,2)</f>
        <v>3.01</v>
      </c>
    </row>
    <row r="39" spans="1:8" x14ac:dyDescent="0.25">
      <c r="A39" s="14" t="s">
        <v>183</v>
      </c>
      <c r="B39" s="14" t="s">
        <v>26</v>
      </c>
      <c r="C39" s="15">
        <v>2.86</v>
      </c>
      <c r="D39" s="14">
        <v>0.5</v>
      </c>
      <c r="E39" s="30">
        <f>ROUND(C39*D39,2)</f>
        <v>1.43</v>
      </c>
      <c r="F39" s="16">
        <v>0</v>
      </c>
      <c r="G39" s="30">
        <f>ROUND(E39*F39,2)</f>
        <v>0</v>
      </c>
      <c r="H39" s="30">
        <f>ROUND(E39-G39,2)</f>
        <v>1.43</v>
      </c>
    </row>
    <row r="40" spans="1:8" x14ac:dyDescent="0.25">
      <c r="A40" s="14" t="s">
        <v>115</v>
      </c>
      <c r="B40" s="14" t="s">
        <v>26</v>
      </c>
      <c r="C40" s="15">
        <v>3.3</v>
      </c>
      <c r="D40" s="14">
        <v>0.1</v>
      </c>
      <c r="E40" s="30">
        <f>ROUND(C40*D40,2)</f>
        <v>0.33</v>
      </c>
      <c r="F40" s="16">
        <v>0</v>
      </c>
      <c r="G40" s="30">
        <f>ROUND(E40*F40,2)</f>
        <v>0</v>
      </c>
      <c r="H40" s="30">
        <f>ROUND(E40-G40,2)</f>
        <v>0.33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184</v>
      </c>
      <c r="B42" s="14" t="s">
        <v>21</v>
      </c>
      <c r="C42" s="15">
        <v>8</v>
      </c>
      <c r="D42" s="14">
        <v>5</v>
      </c>
      <c r="E42" s="30">
        <f>ROUND(C42*D42,2)</f>
        <v>40</v>
      </c>
      <c r="F42" s="16">
        <v>0</v>
      </c>
      <c r="G42" s="30">
        <f>ROUND(E42*F42,2)</f>
        <v>0</v>
      </c>
      <c r="H42" s="30">
        <f>ROUND(E42-G42,2)</f>
        <v>40</v>
      </c>
    </row>
    <row r="43" spans="1:8" x14ac:dyDescent="0.25">
      <c r="A43" s="13" t="s">
        <v>131</v>
      </c>
      <c r="C43" s="30"/>
      <c r="E43" s="30"/>
    </row>
    <row r="44" spans="1:8" x14ac:dyDescent="0.25">
      <c r="A44" s="14" t="s">
        <v>185</v>
      </c>
      <c r="B44" s="14" t="s">
        <v>124</v>
      </c>
      <c r="C44" s="15">
        <v>0.35</v>
      </c>
      <c r="D44" s="14">
        <f>D7</f>
        <v>160</v>
      </c>
      <c r="E44" s="30">
        <f>ROUND(C44*D44,2)</f>
        <v>56</v>
      </c>
      <c r="F44" s="16">
        <v>0</v>
      </c>
      <c r="G44" s="30">
        <f>ROUND(E44*F44,2)</f>
        <v>0</v>
      </c>
      <c r="H44" s="30">
        <f>ROUND(E44-G44,2)</f>
        <v>56</v>
      </c>
    </row>
    <row r="45" spans="1:8" x14ac:dyDescent="0.25">
      <c r="A45" s="13" t="s">
        <v>186</v>
      </c>
      <c r="C45" s="30"/>
      <c r="E45" s="30"/>
    </row>
    <row r="46" spans="1:8" x14ac:dyDescent="0.25">
      <c r="A46" s="14" t="s">
        <v>187</v>
      </c>
      <c r="B46" s="14" t="s">
        <v>124</v>
      </c>
      <c r="C46" s="15">
        <v>0.4</v>
      </c>
      <c r="D46" s="14">
        <f>D7</f>
        <v>160</v>
      </c>
      <c r="E46" s="30">
        <f>ROUND(C46*D46,2)</f>
        <v>64</v>
      </c>
      <c r="F46" s="16">
        <v>0</v>
      </c>
      <c r="G46" s="30">
        <f>ROUND(E46*F46,2)</f>
        <v>0</v>
      </c>
      <c r="H46" s="30">
        <f>ROUND(E46-G46,2)</f>
        <v>64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189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16.54</v>
      </c>
      <c r="D52" s="14">
        <v>0.42280000000000001</v>
      </c>
      <c r="E52" s="30">
        <f>ROUND(C52*D52,2)</f>
        <v>6.99</v>
      </c>
      <c r="F52" s="16">
        <v>0</v>
      </c>
      <c r="G52" s="30">
        <f>ROUND(E52*F52,2)</f>
        <v>0</v>
      </c>
      <c r="H52" s="30">
        <f>ROUND(E52-G52,2)</f>
        <v>6.99</v>
      </c>
    </row>
    <row r="53" spans="1:8" x14ac:dyDescent="0.25">
      <c r="A53" s="14" t="s">
        <v>134</v>
      </c>
      <c r="B53" s="14" t="s">
        <v>39</v>
      </c>
      <c r="C53" s="15">
        <v>16.54</v>
      </c>
      <c r="D53" s="14">
        <v>0.11</v>
      </c>
      <c r="E53" s="30">
        <f>ROUND(C53*D53,2)</f>
        <v>1.82</v>
      </c>
      <c r="F53" s="16">
        <v>0</v>
      </c>
      <c r="G53" s="30">
        <f>ROUND(E53*F53,2)</f>
        <v>0</v>
      </c>
      <c r="H53" s="30">
        <f>ROUND(E53-G53,2)</f>
        <v>1.82</v>
      </c>
    </row>
    <row r="54" spans="1:8" x14ac:dyDescent="0.25">
      <c r="A54" s="13" t="s">
        <v>40</v>
      </c>
      <c r="C54" s="30"/>
      <c r="E54" s="30"/>
    </row>
    <row r="55" spans="1:8" x14ac:dyDescent="0.25">
      <c r="A55" s="14" t="s">
        <v>41</v>
      </c>
      <c r="B55" s="14" t="s">
        <v>39</v>
      </c>
      <c r="C55" s="15">
        <v>9.06</v>
      </c>
      <c r="D55" s="14">
        <v>1.05</v>
      </c>
      <c r="E55" s="30">
        <f>ROUND(C55*D55,2)</f>
        <v>9.51</v>
      </c>
      <c r="F55" s="16">
        <v>0</v>
      </c>
      <c r="G55" s="30">
        <f>ROUND(E55*F55,2)</f>
        <v>0</v>
      </c>
      <c r="H55" s="30">
        <f>ROUND(E55-G55,2)</f>
        <v>9.51</v>
      </c>
    </row>
    <row r="56" spans="1:8" x14ac:dyDescent="0.25">
      <c r="A56" s="13" t="s">
        <v>43</v>
      </c>
      <c r="C56" s="30"/>
      <c r="E56" s="30"/>
    </row>
    <row r="57" spans="1:8" x14ac:dyDescent="0.25">
      <c r="A57" s="14" t="s">
        <v>41</v>
      </c>
      <c r="B57" s="14" t="s">
        <v>39</v>
      </c>
      <c r="C57" s="15">
        <v>9.06</v>
      </c>
      <c r="D57" s="14">
        <v>0.25</v>
      </c>
      <c r="E57" s="30">
        <f>ROUND(C57*D57,2)</f>
        <v>2.27</v>
      </c>
      <c r="F57" s="16">
        <v>0</v>
      </c>
      <c r="G57" s="30">
        <f>ROUND(E57*F57,2)</f>
        <v>0</v>
      </c>
      <c r="H57" s="30">
        <f>ROUND(E57-G57,2)</f>
        <v>2.27</v>
      </c>
    </row>
    <row r="58" spans="1:8" x14ac:dyDescent="0.25">
      <c r="A58" s="14" t="s">
        <v>42</v>
      </c>
      <c r="B58" s="14" t="s">
        <v>39</v>
      </c>
      <c r="C58" s="15">
        <v>9.06</v>
      </c>
      <c r="D58" s="14">
        <v>7.8600000000000003E-2</v>
      </c>
      <c r="E58" s="30">
        <f>ROUND(C58*D58,2)</f>
        <v>0.71</v>
      </c>
      <c r="F58" s="16">
        <v>0</v>
      </c>
      <c r="G58" s="30">
        <f>ROUND(E58*F58,2)</f>
        <v>0</v>
      </c>
      <c r="H58" s="30">
        <f>ROUND(E58-G58,2)</f>
        <v>0.71</v>
      </c>
    </row>
    <row r="59" spans="1:8" x14ac:dyDescent="0.25">
      <c r="A59" s="13" t="s">
        <v>100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0.7</v>
      </c>
      <c r="E60" s="30">
        <f>ROUND(C60*D60,2)</f>
        <v>6.34</v>
      </c>
      <c r="F60" s="16">
        <v>0</v>
      </c>
      <c r="G60" s="30">
        <f>ROUND(E60*F60,2)</f>
        <v>0</v>
      </c>
      <c r="H60" s="30">
        <f>ROUND(E60-G60,2)</f>
        <v>6.34</v>
      </c>
    </row>
    <row r="61" spans="1:8" x14ac:dyDescent="0.25">
      <c r="A61" s="14" t="s">
        <v>44</v>
      </c>
      <c r="B61" s="14" t="s">
        <v>39</v>
      </c>
      <c r="C61" s="15">
        <v>16.54</v>
      </c>
      <c r="D61" s="14">
        <v>0.47960000000000003</v>
      </c>
      <c r="E61" s="30">
        <f>ROUND(C61*D61,2)</f>
        <v>7.93</v>
      </c>
      <c r="F61" s="16">
        <v>0</v>
      </c>
      <c r="G61" s="30">
        <f>ROUND(E61*F61,2)</f>
        <v>0</v>
      </c>
      <c r="H61" s="30">
        <f>ROUND(E61-G61,2)</f>
        <v>7.93</v>
      </c>
    </row>
    <row r="62" spans="1:8" x14ac:dyDescent="0.25">
      <c r="A62" s="13" t="s">
        <v>45</v>
      </c>
      <c r="C62" s="30"/>
      <c r="E62" s="30"/>
    </row>
    <row r="63" spans="1:8" x14ac:dyDescent="0.25">
      <c r="A63" s="14" t="s">
        <v>38</v>
      </c>
      <c r="B63" s="14" t="s">
        <v>19</v>
      </c>
      <c r="C63" s="15">
        <v>4.4800000000000004</v>
      </c>
      <c r="D63" s="14">
        <v>6.5293999999999999</v>
      </c>
      <c r="E63" s="30">
        <f>ROUND(C63*D63,2)</f>
        <v>29.25</v>
      </c>
      <c r="F63" s="16">
        <v>0</v>
      </c>
      <c r="G63" s="30">
        <f>ROUND(E63*F63,2)</f>
        <v>0</v>
      </c>
      <c r="H63" s="30">
        <f>ROUND(E63-G63,2)</f>
        <v>29.25</v>
      </c>
    </row>
    <row r="64" spans="1:8" x14ac:dyDescent="0.25">
      <c r="A64" s="14" t="s">
        <v>134</v>
      </c>
      <c r="B64" s="14" t="s">
        <v>19</v>
      </c>
      <c r="C64" s="15">
        <v>4.4800000000000004</v>
      </c>
      <c r="D64" s="14">
        <v>2.4064000000000001</v>
      </c>
      <c r="E64" s="30">
        <f>ROUND(C64*D64,2)</f>
        <v>10.78</v>
      </c>
      <c r="F64" s="16">
        <v>0</v>
      </c>
      <c r="G64" s="30">
        <f>ROUND(E64*F64,2)</f>
        <v>0</v>
      </c>
      <c r="H64" s="30">
        <f>ROUND(E64-G64,2)</f>
        <v>10.78</v>
      </c>
    </row>
    <row r="65" spans="1:8" x14ac:dyDescent="0.25">
      <c r="A65" s="14" t="s">
        <v>190</v>
      </c>
      <c r="B65" s="14" t="s">
        <v>19</v>
      </c>
      <c r="C65" s="15">
        <v>4.4800000000000004</v>
      </c>
      <c r="D65" s="14">
        <v>15.4779</v>
      </c>
      <c r="E65" s="30">
        <f>ROUND(C65*D65,2)</f>
        <v>69.34</v>
      </c>
      <c r="F65" s="16">
        <v>0</v>
      </c>
      <c r="G65" s="30">
        <f>ROUND(E65*F65,2)</f>
        <v>0</v>
      </c>
      <c r="H65" s="30">
        <f>ROUND(E65-G65,2)</f>
        <v>69.34</v>
      </c>
    </row>
    <row r="66" spans="1:8" x14ac:dyDescent="0.25">
      <c r="A66" s="13" t="s">
        <v>47</v>
      </c>
      <c r="C66" s="30"/>
      <c r="E66" s="30"/>
    </row>
    <row r="67" spans="1:8" x14ac:dyDescent="0.25">
      <c r="A67" s="14" t="s">
        <v>42</v>
      </c>
      <c r="B67" s="14" t="s">
        <v>48</v>
      </c>
      <c r="C67" s="15">
        <v>9.51</v>
      </c>
      <c r="D67" s="14">
        <v>1</v>
      </c>
      <c r="E67" s="30">
        <f>ROUND(C67*D67,2)</f>
        <v>9.51</v>
      </c>
      <c r="F67" s="16">
        <v>0</v>
      </c>
      <c r="G67" s="30">
        <f>ROUND(E67*F67,2)</f>
        <v>0</v>
      </c>
      <c r="H67" s="30">
        <f t="shared" ref="H67:H73" si="3">ROUND(E67-G67,2)</f>
        <v>9.51</v>
      </c>
    </row>
    <row r="68" spans="1:8" x14ac:dyDescent="0.25">
      <c r="A68" s="14" t="s">
        <v>38</v>
      </c>
      <c r="B68" s="14" t="s">
        <v>48</v>
      </c>
      <c r="C68" s="15">
        <v>4.0199999999999996</v>
      </c>
      <c r="D68" s="14">
        <v>1</v>
      </c>
      <c r="E68" s="30">
        <f>ROUND(C68*D68,2)</f>
        <v>4.0199999999999996</v>
      </c>
      <c r="F68" s="16">
        <v>0</v>
      </c>
      <c r="G68" s="30">
        <f>ROUND(E68*F68,2)</f>
        <v>0</v>
      </c>
      <c r="H68" s="30">
        <f t="shared" si="3"/>
        <v>4.0199999999999996</v>
      </c>
    </row>
    <row r="69" spans="1:8" x14ac:dyDescent="0.25">
      <c r="A69" s="14" t="s">
        <v>134</v>
      </c>
      <c r="B69" s="14" t="s">
        <v>48</v>
      </c>
      <c r="C69" s="15">
        <v>5.95</v>
      </c>
      <c r="D69" s="14">
        <v>1</v>
      </c>
      <c r="E69" s="30">
        <f>ROUND(C69*D69,2)</f>
        <v>5.95</v>
      </c>
      <c r="F69" s="16">
        <v>0</v>
      </c>
      <c r="G69" s="30">
        <f>ROUND(E69*F69,2)</f>
        <v>0</v>
      </c>
      <c r="H69" s="30">
        <f t="shared" si="3"/>
        <v>5.95</v>
      </c>
    </row>
    <row r="70" spans="1:8" x14ac:dyDescent="0.25">
      <c r="A70" s="14" t="s">
        <v>190</v>
      </c>
      <c r="B70" s="14" t="s">
        <v>48</v>
      </c>
      <c r="C70" s="15">
        <v>11.8</v>
      </c>
      <c r="D70" s="14">
        <v>1</v>
      </c>
      <c r="E70" s="30">
        <f>ROUND(C70*D70,2)</f>
        <v>11.8</v>
      </c>
      <c r="F70" s="16">
        <v>0</v>
      </c>
      <c r="G70" s="30">
        <f>ROUND(E70*F70,2)</f>
        <v>0</v>
      </c>
      <c r="H70" s="30">
        <f t="shared" si="3"/>
        <v>11.8</v>
      </c>
    </row>
    <row r="71" spans="1:8" x14ac:dyDescent="0.25">
      <c r="A71" s="9" t="s">
        <v>49</v>
      </c>
      <c r="B71" s="9" t="s">
        <v>48</v>
      </c>
      <c r="C71" s="10">
        <v>21.44</v>
      </c>
      <c r="D71" s="9">
        <v>1</v>
      </c>
      <c r="E71" s="28">
        <f>ROUND(C71*D71,2)</f>
        <v>21.44</v>
      </c>
      <c r="F71" s="11">
        <v>0</v>
      </c>
      <c r="G71" s="28">
        <f>ROUND(E71*F71,2)</f>
        <v>0</v>
      </c>
      <c r="H71" s="28">
        <f t="shared" si="3"/>
        <v>21.44</v>
      </c>
    </row>
    <row r="72" spans="1:8" x14ac:dyDescent="0.25">
      <c r="A72" s="7" t="s">
        <v>50</v>
      </c>
      <c r="C72" s="30"/>
      <c r="E72" s="30">
        <f>SUM(E12:E71)</f>
        <v>911.41000000000008</v>
      </c>
      <c r="G72" s="12">
        <f>SUM(G12:G71)</f>
        <v>0</v>
      </c>
      <c r="H72" s="12">
        <f t="shared" si="3"/>
        <v>911.41</v>
      </c>
    </row>
    <row r="73" spans="1:8" x14ac:dyDescent="0.25">
      <c r="A73" s="7" t="s">
        <v>51</v>
      </c>
      <c r="C73" s="30"/>
      <c r="E73" s="30">
        <f>+E8-E72</f>
        <v>168.58999999999992</v>
      </c>
      <c r="G73" s="12">
        <f>+G8-G72</f>
        <v>0</v>
      </c>
      <c r="H73" s="12">
        <f t="shared" si="3"/>
        <v>168.59</v>
      </c>
    </row>
    <row r="74" spans="1:8" x14ac:dyDescent="0.25">
      <c r="A74" t="s">
        <v>12</v>
      </c>
      <c r="C74" s="30"/>
      <c r="E74" s="30"/>
    </row>
    <row r="75" spans="1:8" x14ac:dyDescent="0.25">
      <c r="A75" s="7" t="s">
        <v>52</v>
      </c>
      <c r="C75" s="30"/>
      <c r="E75" s="30"/>
    </row>
    <row r="76" spans="1:8" x14ac:dyDescent="0.25">
      <c r="A76" s="14" t="s">
        <v>42</v>
      </c>
      <c r="B76" s="14" t="s">
        <v>48</v>
      </c>
      <c r="C76" s="15">
        <v>23.83</v>
      </c>
      <c r="D76" s="14">
        <v>1</v>
      </c>
      <c r="E76" s="30">
        <f>ROUND(C76*D76,2)</f>
        <v>23.83</v>
      </c>
      <c r="F76" s="16">
        <v>0</v>
      </c>
      <c r="G76" s="30">
        <f>ROUND(E76*F76,2)</f>
        <v>0</v>
      </c>
      <c r="H76" s="30">
        <f t="shared" ref="H76:H82" si="4">ROUND(E76-G76,2)</f>
        <v>23.83</v>
      </c>
    </row>
    <row r="77" spans="1:8" x14ac:dyDescent="0.25">
      <c r="A77" s="14" t="s">
        <v>38</v>
      </c>
      <c r="B77" s="14" t="s">
        <v>48</v>
      </c>
      <c r="C77" s="15">
        <v>28.41</v>
      </c>
      <c r="D77" s="14">
        <v>1</v>
      </c>
      <c r="E77" s="30">
        <f>ROUND(C77*D77,2)</f>
        <v>28.41</v>
      </c>
      <c r="F77" s="16">
        <v>0</v>
      </c>
      <c r="G77" s="30">
        <f>ROUND(E77*F77,2)</f>
        <v>0</v>
      </c>
      <c r="H77" s="30">
        <f t="shared" si="4"/>
        <v>28.41</v>
      </c>
    </row>
    <row r="78" spans="1:8" x14ac:dyDescent="0.25">
      <c r="A78" s="14" t="s">
        <v>134</v>
      </c>
      <c r="B78" s="14" t="s">
        <v>48</v>
      </c>
      <c r="C78" s="15">
        <v>26.16</v>
      </c>
      <c r="D78" s="14">
        <v>1</v>
      </c>
      <c r="E78" s="30">
        <f>ROUND(C78*D78,2)</f>
        <v>26.16</v>
      </c>
      <c r="F78" s="16">
        <v>0</v>
      </c>
      <c r="G78" s="30">
        <f>ROUND(E78*F78,2)</f>
        <v>0</v>
      </c>
      <c r="H78" s="30">
        <f t="shared" si="4"/>
        <v>26.16</v>
      </c>
    </row>
    <row r="79" spans="1:8" x14ac:dyDescent="0.25">
      <c r="A79" s="9" t="s">
        <v>190</v>
      </c>
      <c r="B79" s="9" t="s">
        <v>48</v>
      </c>
      <c r="C79" s="10">
        <v>80.17</v>
      </c>
      <c r="D79" s="9">
        <v>1</v>
      </c>
      <c r="E79" s="28">
        <f>ROUND(C79*D79,2)</f>
        <v>80.17</v>
      </c>
      <c r="F79" s="11">
        <v>0</v>
      </c>
      <c r="G79" s="28">
        <f>ROUND(E79*F79,2)</f>
        <v>0</v>
      </c>
      <c r="H79" s="28">
        <f t="shared" si="4"/>
        <v>80.17</v>
      </c>
    </row>
    <row r="80" spans="1:8" x14ac:dyDescent="0.25">
      <c r="A80" s="7" t="s">
        <v>53</v>
      </c>
      <c r="C80" s="30"/>
      <c r="E80" s="30">
        <f>SUM(E76:E79)</f>
        <v>158.57</v>
      </c>
      <c r="G80" s="12">
        <f>SUM(G76:G79)</f>
        <v>0</v>
      </c>
      <c r="H80" s="12">
        <f t="shared" si="4"/>
        <v>158.57</v>
      </c>
    </row>
    <row r="81" spans="1:8" x14ac:dyDescent="0.25">
      <c r="A81" s="7" t="s">
        <v>54</v>
      </c>
      <c r="C81" s="30"/>
      <c r="E81" s="30">
        <f>+E72+E80</f>
        <v>1069.98</v>
      </c>
      <c r="G81" s="12">
        <f>+G72+G80</f>
        <v>0</v>
      </c>
      <c r="H81" s="12">
        <f t="shared" si="4"/>
        <v>1069.98</v>
      </c>
    </row>
    <row r="82" spans="1:8" x14ac:dyDescent="0.25">
      <c r="A82" s="7" t="s">
        <v>55</v>
      </c>
      <c r="C82" s="30"/>
      <c r="E82" s="30">
        <f>+E8-E81</f>
        <v>10.019999999999982</v>
      </c>
      <c r="G82" s="12">
        <f>+G8-G81</f>
        <v>0</v>
      </c>
      <c r="H82" s="12">
        <f t="shared" si="4"/>
        <v>10.02</v>
      </c>
    </row>
    <row r="83" spans="1:8" x14ac:dyDescent="0.25">
      <c r="A83" t="s">
        <v>120</v>
      </c>
      <c r="C83" s="30"/>
      <c r="E83" s="30"/>
    </row>
    <row r="84" spans="1:8" x14ac:dyDescent="0.25">
      <c r="A84" t="s">
        <v>427</v>
      </c>
      <c r="C84" s="30"/>
      <c r="E84" s="30"/>
    </row>
    <row r="85" spans="1:8" x14ac:dyDescent="0.25">
      <c r="C85" s="30"/>
      <c r="E85" s="30"/>
    </row>
    <row r="86" spans="1:8" x14ac:dyDescent="0.25">
      <c r="A86" s="7" t="s">
        <v>121</v>
      </c>
      <c r="C86" s="30"/>
      <c r="E86" s="30"/>
    </row>
    <row r="87" spans="1:8" x14ac:dyDescent="0.25">
      <c r="A87" s="7" t="s">
        <v>122</v>
      </c>
      <c r="C87" s="30"/>
      <c r="E87" s="30"/>
    </row>
    <row r="88" spans="1:8" x14ac:dyDescent="0.25">
      <c r="A88" s="7" t="s">
        <v>122</v>
      </c>
      <c r="C88" s="30"/>
      <c r="E88" s="30"/>
    </row>
    <row r="99" spans="1:5" x14ac:dyDescent="0.25">
      <c r="A99" s="7" t="s">
        <v>50</v>
      </c>
      <c r="E99" s="34">
        <f>VLOOKUP(A99,$A$1:$H$98,5,FALSE)</f>
        <v>911.41000000000008</v>
      </c>
    </row>
    <row r="100" spans="1:5" x14ac:dyDescent="0.25">
      <c r="A100" s="7" t="s">
        <v>295</v>
      </c>
      <c r="E100" s="34">
        <f>VLOOKUP(A100,$A$1:$H$98,5,FALSE)</f>
        <v>158.57</v>
      </c>
    </row>
    <row r="101" spans="1:5" x14ac:dyDescent="0.25">
      <c r="A101" s="7" t="s">
        <v>296</v>
      </c>
      <c r="E101" s="34">
        <f t="shared" ref="E101:E102" si="5">VLOOKUP(A101,$A$1:$H$98,5,FALSE)</f>
        <v>1069.98</v>
      </c>
    </row>
    <row r="102" spans="1:5" x14ac:dyDescent="0.25">
      <c r="A102" s="7" t="s">
        <v>55</v>
      </c>
      <c r="E102" s="34">
        <f t="shared" si="5"/>
        <v>10.019999999999982</v>
      </c>
    </row>
    <row r="104" spans="1:5" x14ac:dyDescent="0.25">
      <c r="A104" s="42" t="s">
        <v>257</v>
      </c>
      <c r="D104" s="39" t="s">
        <v>258</v>
      </c>
    </row>
    <row r="105" spans="1:5" x14ac:dyDescent="0.25">
      <c r="B105" s="34">
        <f>E102</f>
        <v>10.019999999999982</v>
      </c>
      <c r="E105" s="34">
        <f>E102</f>
        <v>10.019999999999982</v>
      </c>
    </row>
    <row r="106" spans="1:5" x14ac:dyDescent="0.25">
      <c r="A106">
        <f>A107-Calculator!$B$15</f>
        <v>205</v>
      </c>
      <c r="B106">
        <f t="dataTable" ref="B106:B112" dt2D="0" dtr="0" r1="D7" ca="1"/>
        <v>280.02</v>
      </c>
      <c r="D106">
        <f>D107-Calculator!$B$27</f>
        <v>45</v>
      </c>
      <c r="E106">
        <f t="dataTable" ref="E106:E112" dt2D="0" dtr="0" r1="D7" ca="1"/>
        <v>-679.98</v>
      </c>
    </row>
    <row r="107" spans="1:5" x14ac:dyDescent="0.25">
      <c r="A107">
        <f>A108-Calculator!$B$15</f>
        <v>210</v>
      </c>
      <c r="B107">
        <v>310.02</v>
      </c>
      <c r="D107">
        <f>D108-Calculator!$B$27</f>
        <v>50</v>
      </c>
      <c r="E107">
        <v>-649.98</v>
      </c>
    </row>
    <row r="108" spans="1:5" x14ac:dyDescent="0.25">
      <c r="A108">
        <f>A109-Calculator!$B$15</f>
        <v>215</v>
      </c>
      <c r="B108">
        <v>340.02</v>
      </c>
      <c r="D108">
        <f>D109-Calculator!$B$27</f>
        <v>55</v>
      </c>
      <c r="E108">
        <v>-619.98</v>
      </c>
    </row>
    <row r="109" spans="1:5" x14ac:dyDescent="0.25">
      <c r="A109">
        <f>Calculator!B10</f>
        <v>220</v>
      </c>
      <c r="B109">
        <v>370.02</v>
      </c>
      <c r="D109">
        <f>Calculator!B22</f>
        <v>60</v>
      </c>
      <c r="E109">
        <v>-589.98</v>
      </c>
    </row>
    <row r="110" spans="1:5" x14ac:dyDescent="0.25">
      <c r="A110">
        <f>A109+Calculator!$B$15</f>
        <v>225</v>
      </c>
      <c r="B110">
        <v>400.02</v>
      </c>
      <c r="D110">
        <f>D109+Calculator!$B$27</f>
        <v>65</v>
      </c>
      <c r="E110">
        <v>-559.98</v>
      </c>
    </row>
    <row r="111" spans="1:5" x14ac:dyDescent="0.25">
      <c r="A111">
        <f>A110+Calculator!$B$15</f>
        <v>230</v>
      </c>
      <c r="B111">
        <v>430.02</v>
      </c>
      <c r="D111">
        <f>D110+Calculator!$B$27</f>
        <v>70</v>
      </c>
      <c r="E111">
        <v>-529.98</v>
      </c>
    </row>
    <row r="112" spans="1:5" x14ac:dyDescent="0.25">
      <c r="A112">
        <f>A111+Calculator!$B$15</f>
        <v>235</v>
      </c>
      <c r="B112">
        <v>460.02</v>
      </c>
      <c r="D112">
        <f>D111+Calculator!$B$27</f>
        <v>75</v>
      </c>
      <c r="E112">
        <v>-499.98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F11EB-0762-49F8-8081-4FC2DFD71B16}">
  <dimension ref="A1:H112"/>
  <sheetViews>
    <sheetView topLeftCell="A31" workbookViewId="0">
      <selection activeCell="E45" sqref="E45"/>
    </sheetView>
  </sheetViews>
  <sheetFormatPr defaultRowHeight="15" x14ac:dyDescent="0.25"/>
  <cols>
    <col min="1" max="1" width="25.7109375" customWidth="1"/>
    <col min="3" max="3" width="9.140625" style="30"/>
    <col min="4" max="4" width="10.7109375" customWidth="1"/>
    <col min="5" max="5" width="11" style="30" customWidth="1"/>
    <col min="8" max="8" width="11" customWidth="1"/>
  </cols>
  <sheetData>
    <row r="1" spans="1:8" x14ac:dyDescent="0.25">
      <c r="A1" s="59" t="s">
        <v>162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193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454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</row>
    <row r="7" spans="1:8" x14ac:dyDescent="0.25">
      <c r="A7" s="9" t="s">
        <v>98</v>
      </c>
      <c r="B7" s="9" t="s">
        <v>124</v>
      </c>
      <c r="C7" s="49">
        <f>IF(Calculator!B7="Rice",Calculator!B13,IF(Calculator!B19="Rice",Calculator!B25,6.75))</f>
        <v>6.75</v>
      </c>
      <c r="D7" s="50">
        <f>IF(Calculator!B7="Rice",Calculator!B10,IF(Calculator!B19="Rice",Calculator!B22,160))</f>
        <v>160</v>
      </c>
      <c r="E7" s="28">
        <f>ROUND(C7*D7,2)</f>
        <v>1080</v>
      </c>
      <c r="F7" s="11">
        <v>0</v>
      </c>
      <c r="G7" s="28">
        <f>ROUND(E7*F7,2)</f>
        <v>0</v>
      </c>
      <c r="H7" s="28">
        <f>ROUND(E7-G7,2)</f>
        <v>1080</v>
      </c>
    </row>
    <row r="8" spans="1:8" x14ac:dyDescent="0.25">
      <c r="A8" s="7" t="s">
        <v>11</v>
      </c>
      <c r="E8" s="30">
        <f>SUM(E7:E7)</f>
        <v>1080</v>
      </c>
      <c r="G8" s="12">
        <f>SUM(G7:G7)</f>
        <v>0</v>
      </c>
      <c r="H8" s="12">
        <f>ROUND(E8-G8,2)</f>
        <v>1080</v>
      </c>
    </row>
    <row r="9" spans="1:8" x14ac:dyDescent="0.25">
      <c r="A9" t="s">
        <v>12</v>
      </c>
    </row>
    <row r="10" spans="1:8" x14ac:dyDescent="0.25">
      <c r="A10" s="7" t="s">
        <v>13</v>
      </c>
    </row>
    <row r="11" spans="1:8" x14ac:dyDescent="0.25">
      <c r="A11" s="13" t="s">
        <v>14</v>
      </c>
    </row>
    <row r="12" spans="1:8" x14ac:dyDescent="0.25">
      <c r="A12" s="14" t="s">
        <v>15</v>
      </c>
      <c r="B12" s="14" t="s">
        <v>16</v>
      </c>
      <c r="C12" s="15">
        <v>7.6</v>
      </c>
      <c r="D12" s="14">
        <v>4.5</v>
      </c>
      <c r="E12" s="30">
        <f>ROUND(C12*D12,2)</f>
        <v>34.200000000000003</v>
      </c>
      <c r="F12" s="16">
        <v>0</v>
      </c>
      <c r="G12" s="30">
        <f>ROUND(E12*F12,2)</f>
        <v>0</v>
      </c>
      <c r="H12" s="30">
        <f>ROUND(E12-G12,2)</f>
        <v>34.200000000000003</v>
      </c>
    </row>
    <row r="13" spans="1:8" x14ac:dyDescent="0.25">
      <c r="A13" s="14" t="s">
        <v>57</v>
      </c>
      <c r="B13" s="14" t="s">
        <v>16</v>
      </c>
      <c r="C13" s="15">
        <v>6.4</v>
      </c>
      <c r="D13" s="14">
        <v>1.5</v>
      </c>
      <c r="E13" s="30">
        <f>ROUND(C13*D13,2)</f>
        <v>9.6</v>
      </c>
      <c r="F13" s="16">
        <v>0</v>
      </c>
      <c r="G13" s="30">
        <f>ROUND(E13*F13,2)</f>
        <v>0</v>
      </c>
      <c r="H13" s="30">
        <f>ROUND(E13-G13,2)</f>
        <v>9.6</v>
      </c>
    </row>
    <row r="14" spans="1:8" x14ac:dyDescent="0.25">
      <c r="A14" s="13" t="s">
        <v>20</v>
      </c>
    </row>
    <row r="15" spans="1:8" x14ac:dyDescent="0.25">
      <c r="A15" s="14" t="s">
        <v>167</v>
      </c>
      <c r="B15" s="14" t="s">
        <v>21</v>
      </c>
      <c r="C15" s="15">
        <v>50</v>
      </c>
      <c r="D15" s="14">
        <v>0.5</v>
      </c>
      <c r="E15" s="30">
        <f>ROUND(C15*D15,2)</f>
        <v>25</v>
      </c>
      <c r="F15" s="16">
        <v>0</v>
      </c>
      <c r="G15" s="30">
        <f>ROUND(E15*F15,2)</f>
        <v>0</v>
      </c>
      <c r="H15" s="30">
        <f>ROUND(E15-G15,2)</f>
        <v>25</v>
      </c>
    </row>
    <row r="16" spans="1:8" x14ac:dyDescent="0.25">
      <c r="A16" s="14" t="s">
        <v>154</v>
      </c>
      <c r="B16" s="14" t="s">
        <v>21</v>
      </c>
      <c r="C16" s="15">
        <v>55.4</v>
      </c>
      <c r="D16" s="14">
        <v>0.5</v>
      </c>
      <c r="E16" s="30">
        <f>ROUND(C16*D16,2)</f>
        <v>27.7</v>
      </c>
      <c r="F16" s="16">
        <v>0</v>
      </c>
      <c r="G16" s="30">
        <f>ROUND(E16*F16,2)</f>
        <v>0</v>
      </c>
      <c r="H16" s="30">
        <f>ROUND(E16-G16,2)</f>
        <v>27.7</v>
      </c>
    </row>
    <row r="17" spans="1:8" x14ac:dyDescent="0.25">
      <c r="A17" s="14" t="s">
        <v>168</v>
      </c>
      <c r="B17" s="14" t="s">
        <v>21</v>
      </c>
      <c r="C17" s="15">
        <v>41.58</v>
      </c>
      <c r="D17" s="14">
        <v>3.3220000000000001</v>
      </c>
      <c r="E17" s="30">
        <f>ROUND(C17*D17,2)</f>
        <v>138.13</v>
      </c>
      <c r="F17" s="16">
        <v>0</v>
      </c>
      <c r="G17" s="30">
        <f>ROUND(E17*F17,2)</f>
        <v>0</v>
      </c>
      <c r="H17" s="30">
        <f>ROUND(E17-G17,2)</f>
        <v>138.13</v>
      </c>
    </row>
    <row r="18" spans="1:8" x14ac:dyDescent="0.25">
      <c r="A18" s="14" t="s">
        <v>169</v>
      </c>
      <c r="B18" s="14" t="s">
        <v>26</v>
      </c>
      <c r="C18" s="15">
        <v>18</v>
      </c>
      <c r="D18" s="14">
        <v>0.8</v>
      </c>
      <c r="E18" s="30">
        <f>ROUND(C18*D18,2)</f>
        <v>14.4</v>
      </c>
      <c r="F18" s="16">
        <v>0</v>
      </c>
      <c r="G18" s="30">
        <f>ROUND(E18*F18,2)</f>
        <v>0</v>
      </c>
      <c r="H18" s="30">
        <f>ROUND(E18-G18,2)</f>
        <v>14.4</v>
      </c>
    </row>
    <row r="19" spans="1:8" x14ac:dyDescent="0.25">
      <c r="A19" s="13" t="s">
        <v>24</v>
      </c>
    </row>
    <row r="20" spans="1:8" x14ac:dyDescent="0.25">
      <c r="A20" s="14" t="s">
        <v>25</v>
      </c>
      <c r="B20" s="14" t="s">
        <v>18</v>
      </c>
      <c r="C20" s="15">
        <v>0.34</v>
      </c>
      <c r="D20" s="14">
        <v>80</v>
      </c>
      <c r="E20" s="30">
        <f t="shared" ref="E20:E27" si="0">ROUND(C20*D20,2)</f>
        <v>27.2</v>
      </c>
      <c r="F20" s="16">
        <v>0</v>
      </c>
      <c r="G20" s="30">
        <f t="shared" ref="G20:G27" si="1">ROUND(E20*F20,2)</f>
        <v>0</v>
      </c>
      <c r="H20" s="30">
        <f t="shared" ref="H20:H27" si="2">ROUND(E20-G20,2)</f>
        <v>27.2</v>
      </c>
    </row>
    <row r="21" spans="1:8" x14ac:dyDescent="0.25">
      <c r="A21" s="14" t="s">
        <v>138</v>
      </c>
      <c r="B21" s="14" t="s">
        <v>26</v>
      </c>
      <c r="C21" s="15">
        <v>3.33</v>
      </c>
      <c r="D21" s="14">
        <v>2</v>
      </c>
      <c r="E21" s="30">
        <f t="shared" si="0"/>
        <v>6.66</v>
      </c>
      <c r="F21" s="16">
        <v>0</v>
      </c>
      <c r="G21" s="30">
        <f t="shared" si="1"/>
        <v>0</v>
      </c>
      <c r="H21" s="30">
        <f t="shared" si="2"/>
        <v>6.66</v>
      </c>
    </row>
    <row r="22" spans="1:8" x14ac:dyDescent="0.25">
      <c r="A22" s="14" t="s">
        <v>170</v>
      </c>
      <c r="B22" s="14" t="s">
        <v>26</v>
      </c>
      <c r="C22" s="15">
        <v>18</v>
      </c>
      <c r="D22" s="14">
        <v>1.3</v>
      </c>
      <c r="E22" s="30">
        <f t="shared" si="0"/>
        <v>23.4</v>
      </c>
      <c r="F22" s="16">
        <v>0</v>
      </c>
      <c r="G22" s="30">
        <f t="shared" si="1"/>
        <v>0</v>
      </c>
      <c r="H22" s="30">
        <f t="shared" si="2"/>
        <v>23.4</v>
      </c>
    </row>
    <row r="23" spans="1:8" x14ac:dyDescent="0.25">
      <c r="A23" s="14" t="s">
        <v>171</v>
      </c>
      <c r="B23" s="14" t="s">
        <v>18</v>
      </c>
      <c r="C23" s="15">
        <v>6.72</v>
      </c>
      <c r="D23" s="14">
        <v>3</v>
      </c>
      <c r="E23" s="30">
        <f t="shared" si="0"/>
        <v>20.16</v>
      </c>
      <c r="F23" s="16">
        <v>0</v>
      </c>
      <c r="G23" s="30">
        <f t="shared" si="1"/>
        <v>0</v>
      </c>
      <c r="H23" s="30">
        <f t="shared" si="2"/>
        <v>20.16</v>
      </c>
    </row>
    <row r="24" spans="1:8" x14ac:dyDescent="0.25">
      <c r="A24" s="14" t="s">
        <v>172</v>
      </c>
      <c r="B24" s="14" t="s">
        <v>18</v>
      </c>
      <c r="C24" s="15">
        <v>45.96</v>
      </c>
      <c r="D24" s="14">
        <v>0.5</v>
      </c>
      <c r="E24" s="30">
        <f t="shared" si="0"/>
        <v>22.98</v>
      </c>
      <c r="F24" s="16">
        <v>0</v>
      </c>
      <c r="G24" s="30">
        <f t="shared" si="1"/>
        <v>0</v>
      </c>
      <c r="H24" s="30">
        <f t="shared" si="2"/>
        <v>22.98</v>
      </c>
    </row>
    <row r="25" spans="1:8" x14ac:dyDescent="0.25">
      <c r="A25" s="14" t="s">
        <v>173</v>
      </c>
      <c r="B25" s="14" t="s">
        <v>26</v>
      </c>
      <c r="C25" s="15">
        <v>17.5</v>
      </c>
      <c r="D25" s="14">
        <v>2</v>
      </c>
      <c r="E25" s="30">
        <f t="shared" si="0"/>
        <v>35</v>
      </c>
      <c r="F25" s="16">
        <v>0</v>
      </c>
      <c r="G25" s="30">
        <f t="shared" si="1"/>
        <v>0</v>
      </c>
      <c r="H25" s="30">
        <f t="shared" si="2"/>
        <v>35</v>
      </c>
    </row>
    <row r="26" spans="1:8" x14ac:dyDescent="0.25">
      <c r="A26" s="14" t="s">
        <v>174</v>
      </c>
      <c r="B26" s="14" t="s">
        <v>18</v>
      </c>
      <c r="C26" s="15">
        <v>20.07</v>
      </c>
      <c r="D26" s="14">
        <v>0.67</v>
      </c>
      <c r="E26" s="30">
        <f t="shared" si="0"/>
        <v>13.45</v>
      </c>
      <c r="F26" s="16">
        <v>0</v>
      </c>
      <c r="G26" s="30">
        <f t="shared" si="1"/>
        <v>0</v>
      </c>
      <c r="H26" s="30">
        <f t="shared" si="2"/>
        <v>13.45</v>
      </c>
    </row>
    <row r="27" spans="1:8" x14ac:dyDescent="0.25">
      <c r="A27" s="14" t="s">
        <v>175</v>
      </c>
      <c r="B27" s="14" t="s">
        <v>18</v>
      </c>
      <c r="C27" s="15">
        <v>1.95</v>
      </c>
      <c r="D27" s="14">
        <v>7.5</v>
      </c>
      <c r="E27" s="30">
        <f t="shared" si="0"/>
        <v>14.63</v>
      </c>
      <c r="F27" s="16">
        <v>0</v>
      </c>
      <c r="G27" s="30">
        <f t="shared" si="1"/>
        <v>0</v>
      </c>
      <c r="H27" s="30">
        <f t="shared" si="2"/>
        <v>14.63</v>
      </c>
    </row>
    <row r="28" spans="1:8" x14ac:dyDescent="0.25">
      <c r="A28" s="13" t="s">
        <v>27</v>
      </c>
    </row>
    <row r="29" spans="1:8" x14ac:dyDescent="0.25">
      <c r="A29" s="14" t="s">
        <v>455</v>
      </c>
      <c r="B29" s="14" t="s">
        <v>18</v>
      </c>
      <c r="C29" s="15">
        <v>1.1299999999999999</v>
      </c>
      <c r="D29" s="14">
        <v>13.5</v>
      </c>
      <c r="E29" s="30">
        <f>ROUND(C29*D29,2)</f>
        <v>15.26</v>
      </c>
      <c r="F29" s="16">
        <v>0</v>
      </c>
      <c r="G29" s="30">
        <f>ROUND(E29*F29,2)</f>
        <v>0</v>
      </c>
      <c r="H29" s="30">
        <f>ROUND(E29-G29,2)</f>
        <v>15.26</v>
      </c>
    </row>
    <row r="30" spans="1:8" x14ac:dyDescent="0.25">
      <c r="A30" s="13" t="s">
        <v>33</v>
      </c>
    </row>
    <row r="31" spans="1:8" x14ac:dyDescent="0.25">
      <c r="A31" s="14" t="s">
        <v>194</v>
      </c>
      <c r="B31" s="14" t="s">
        <v>29</v>
      </c>
      <c r="C31" s="15">
        <v>6.31</v>
      </c>
      <c r="D31" s="14">
        <v>23</v>
      </c>
      <c r="E31" s="30">
        <f>ROUND(C31*D31,2)</f>
        <v>145.13</v>
      </c>
      <c r="F31" s="16">
        <v>0</v>
      </c>
      <c r="G31" s="30">
        <f>ROUND(E31*F31,2)</f>
        <v>0</v>
      </c>
      <c r="H31" s="30">
        <f>ROUND(E31-G31,2)</f>
        <v>145.13</v>
      </c>
    </row>
    <row r="32" spans="1:8" x14ac:dyDescent="0.25">
      <c r="A32" s="14" t="s">
        <v>195</v>
      </c>
      <c r="B32" s="14" t="s">
        <v>29</v>
      </c>
      <c r="C32" s="15">
        <v>1.93</v>
      </c>
      <c r="D32" s="14">
        <v>4.25</v>
      </c>
      <c r="E32" s="30">
        <f>ROUND(C32*D32,2)</f>
        <v>8.1999999999999993</v>
      </c>
      <c r="F32" s="16">
        <v>0</v>
      </c>
      <c r="G32" s="30">
        <f>ROUND(E32*F32,2)</f>
        <v>0</v>
      </c>
      <c r="H32" s="30">
        <f>ROUND(E32-G32,2)</f>
        <v>8.1999999999999993</v>
      </c>
    </row>
    <row r="33" spans="1:8" x14ac:dyDescent="0.25">
      <c r="A33" s="14" t="s">
        <v>177</v>
      </c>
      <c r="B33" s="14" t="s">
        <v>178</v>
      </c>
      <c r="C33" s="15">
        <v>0.28999999999999998</v>
      </c>
      <c r="D33" s="14">
        <v>4.25</v>
      </c>
      <c r="E33" s="30">
        <f>ROUND(C33*D33,2)</f>
        <v>1.23</v>
      </c>
      <c r="F33" s="16">
        <v>0</v>
      </c>
      <c r="G33" s="30">
        <f>ROUND(E33*F33,2)</f>
        <v>0</v>
      </c>
      <c r="H33" s="30">
        <f>ROUND(E33-G33,2)</f>
        <v>1.23</v>
      </c>
    </row>
    <row r="34" spans="1:8" x14ac:dyDescent="0.25">
      <c r="A34" s="13" t="s">
        <v>114</v>
      </c>
    </row>
    <row r="35" spans="1:8" x14ac:dyDescent="0.25">
      <c r="A35" s="14" t="s">
        <v>181</v>
      </c>
      <c r="B35" s="14" t="s">
        <v>26</v>
      </c>
      <c r="C35" s="15">
        <v>1.34</v>
      </c>
      <c r="D35" s="14">
        <v>1.5</v>
      </c>
      <c r="E35" s="30">
        <f>ROUND(C35*D35,2)</f>
        <v>2.0099999999999998</v>
      </c>
      <c r="F35" s="16">
        <v>0</v>
      </c>
      <c r="G35" s="30">
        <f>ROUND(E35*F35,2)</f>
        <v>0</v>
      </c>
      <c r="H35" s="30">
        <f>ROUND(E35-G35,2)</f>
        <v>2.0099999999999998</v>
      </c>
    </row>
    <row r="36" spans="1:8" x14ac:dyDescent="0.25">
      <c r="A36" s="14" t="s">
        <v>180</v>
      </c>
      <c r="B36" s="14" t="s">
        <v>26</v>
      </c>
      <c r="C36" s="15">
        <v>4.75</v>
      </c>
      <c r="D36" s="14">
        <v>0.5</v>
      </c>
      <c r="E36" s="30">
        <f>ROUND(C36*D36,2)</f>
        <v>2.38</v>
      </c>
      <c r="F36" s="16">
        <v>0</v>
      </c>
      <c r="G36" s="30">
        <f>ROUND(E36*F36,2)</f>
        <v>0</v>
      </c>
      <c r="H36" s="30">
        <f>ROUND(E36-G36,2)</f>
        <v>2.38</v>
      </c>
    </row>
    <row r="37" spans="1:8" x14ac:dyDescent="0.25">
      <c r="A37" s="14" t="s">
        <v>182</v>
      </c>
      <c r="B37" s="14" t="s">
        <v>26</v>
      </c>
      <c r="C37" s="15">
        <v>6.01</v>
      </c>
      <c r="D37" s="14">
        <v>0.5</v>
      </c>
      <c r="E37" s="30">
        <f>ROUND(C37*D37,2)</f>
        <v>3.01</v>
      </c>
      <c r="F37" s="16">
        <v>0</v>
      </c>
      <c r="G37" s="30">
        <f>ROUND(E37*F37,2)</f>
        <v>0</v>
      </c>
      <c r="H37" s="30">
        <f>ROUND(E37-G37,2)</f>
        <v>3.01</v>
      </c>
    </row>
    <row r="38" spans="1:8" x14ac:dyDescent="0.25">
      <c r="A38" s="14" t="s">
        <v>183</v>
      </c>
      <c r="B38" s="14" t="s">
        <v>26</v>
      </c>
      <c r="C38" s="15">
        <v>2.86</v>
      </c>
      <c r="D38" s="14">
        <v>0.4</v>
      </c>
      <c r="E38" s="30">
        <f>ROUND(C38*D38,2)</f>
        <v>1.1399999999999999</v>
      </c>
      <c r="F38" s="16">
        <v>0</v>
      </c>
      <c r="G38" s="30">
        <f>ROUND(E38*F38,2)</f>
        <v>0</v>
      </c>
      <c r="H38" s="30">
        <f>ROUND(E38-G38,2)</f>
        <v>1.1399999999999999</v>
      </c>
    </row>
    <row r="39" spans="1:8" x14ac:dyDescent="0.25">
      <c r="A39" s="13" t="s">
        <v>61</v>
      </c>
    </row>
    <row r="40" spans="1:8" x14ac:dyDescent="0.25">
      <c r="A40" s="14" t="s">
        <v>184</v>
      </c>
      <c r="B40" s="14" t="s">
        <v>21</v>
      </c>
      <c r="C40" s="15">
        <v>8</v>
      </c>
      <c r="D40" s="14">
        <v>4.3220000000000001</v>
      </c>
      <c r="E40" s="30">
        <f>ROUND(C40*D40,2)</f>
        <v>34.58</v>
      </c>
      <c r="F40" s="16">
        <v>0</v>
      </c>
      <c r="G40" s="30">
        <f>ROUND(E40*F40,2)</f>
        <v>0</v>
      </c>
      <c r="H40" s="30">
        <f>ROUND(E40-G40,2)</f>
        <v>34.58</v>
      </c>
    </row>
    <row r="41" spans="1:8" x14ac:dyDescent="0.25">
      <c r="A41" s="13" t="s">
        <v>131</v>
      </c>
    </row>
    <row r="42" spans="1:8" x14ac:dyDescent="0.25">
      <c r="A42" s="14" t="s">
        <v>185</v>
      </c>
      <c r="B42" s="14" t="s">
        <v>124</v>
      </c>
      <c r="C42" s="15">
        <v>0.35</v>
      </c>
      <c r="D42" s="14">
        <f>D7</f>
        <v>160</v>
      </c>
      <c r="E42" s="30">
        <f>ROUND(C42*D42,2)</f>
        <v>56</v>
      </c>
      <c r="F42" s="16">
        <v>0</v>
      </c>
      <c r="G42" s="30">
        <f>ROUND(E42*F42,2)</f>
        <v>0</v>
      </c>
      <c r="H42" s="30">
        <f>ROUND(E42-G42,2)</f>
        <v>56</v>
      </c>
    </row>
    <row r="43" spans="1:8" x14ac:dyDescent="0.25">
      <c r="A43" s="13" t="s">
        <v>186</v>
      </c>
    </row>
    <row r="44" spans="1:8" x14ac:dyDescent="0.25">
      <c r="A44" s="14" t="s">
        <v>187</v>
      </c>
      <c r="B44" s="14" t="s">
        <v>124</v>
      </c>
      <c r="C44" s="15">
        <v>0.4</v>
      </c>
      <c r="D44" s="14">
        <f>D7</f>
        <v>160</v>
      </c>
      <c r="E44" s="30">
        <f>ROUND(C44*D44,2)</f>
        <v>64</v>
      </c>
      <c r="F44" s="16">
        <v>0</v>
      </c>
      <c r="G44" s="30">
        <f>ROUND(E44*F44,2)</f>
        <v>0</v>
      </c>
      <c r="H44" s="30">
        <f>ROUND(E44-G44,2)</f>
        <v>64</v>
      </c>
    </row>
    <row r="45" spans="1:8" x14ac:dyDescent="0.25">
      <c r="A45" s="13" t="s">
        <v>99</v>
      </c>
    </row>
    <row r="46" spans="1:8" x14ac:dyDescent="0.25">
      <c r="A46" s="14" t="s">
        <v>188</v>
      </c>
      <c r="B46" s="14" t="s">
        <v>48</v>
      </c>
      <c r="C46" s="15">
        <v>4.5</v>
      </c>
      <c r="D46" s="14">
        <v>1</v>
      </c>
      <c r="E46" s="30">
        <f>ROUND(C46*D46,2)</f>
        <v>4.5</v>
      </c>
      <c r="F46" s="16">
        <v>0</v>
      </c>
      <c r="G46" s="30">
        <f>ROUND(E46*F46,2)</f>
        <v>0</v>
      </c>
      <c r="H46" s="30">
        <f>ROUND(E46-G46,2)</f>
        <v>4.5</v>
      </c>
    </row>
    <row r="47" spans="1:8" x14ac:dyDescent="0.25">
      <c r="A47" s="13" t="s">
        <v>116</v>
      </c>
    </row>
    <row r="48" spans="1:8" x14ac:dyDescent="0.25">
      <c r="A48" s="14" t="s">
        <v>189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</row>
    <row r="52" spans="1:8" x14ac:dyDescent="0.25">
      <c r="A52" s="14" t="s">
        <v>38</v>
      </c>
      <c r="B52" s="14" t="s">
        <v>39</v>
      </c>
      <c r="C52" s="15">
        <v>16.54</v>
      </c>
      <c r="D52" s="14">
        <v>0.54759999999999998</v>
      </c>
      <c r="E52" s="30">
        <f>ROUND(C52*D52,2)</f>
        <v>9.06</v>
      </c>
      <c r="F52" s="16">
        <v>0</v>
      </c>
      <c r="G52" s="30">
        <f>ROUND(E52*F52,2)</f>
        <v>0</v>
      </c>
      <c r="H52" s="30">
        <f>ROUND(E52-G52,2)</f>
        <v>9.06</v>
      </c>
    </row>
    <row r="53" spans="1:8" x14ac:dyDescent="0.25">
      <c r="A53" s="14" t="s">
        <v>134</v>
      </c>
      <c r="B53" s="14" t="s">
        <v>39</v>
      </c>
      <c r="C53" s="15">
        <v>16.54</v>
      </c>
      <c r="D53" s="14">
        <v>0.11</v>
      </c>
      <c r="E53" s="30">
        <f>ROUND(C53*D53,2)</f>
        <v>1.82</v>
      </c>
      <c r="F53" s="16">
        <v>0</v>
      </c>
      <c r="G53" s="30">
        <f>ROUND(E53*F53,2)</f>
        <v>0</v>
      </c>
      <c r="H53" s="30">
        <f>ROUND(E53-G53,2)</f>
        <v>1.82</v>
      </c>
    </row>
    <row r="54" spans="1:8" x14ac:dyDescent="0.25">
      <c r="A54" s="13" t="s">
        <v>40</v>
      </c>
    </row>
    <row r="55" spans="1:8" x14ac:dyDescent="0.25">
      <c r="A55" s="14" t="s">
        <v>41</v>
      </c>
      <c r="B55" s="14" t="s">
        <v>39</v>
      </c>
      <c r="C55" s="15">
        <v>9.06</v>
      </c>
      <c r="D55" s="14">
        <v>3.5249999999999999</v>
      </c>
      <c r="E55" s="30">
        <f>ROUND(C55*D55,2)</f>
        <v>31.94</v>
      </c>
      <c r="F55" s="16">
        <v>0</v>
      </c>
      <c r="G55" s="30">
        <f>ROUND(E55*F55,2)</f>
        <v>0</v>
      </c>
      <c r="H55" s="30">
        <f>ROUND(E55-G55,2)</f>
        <v>31.94</v>
      </c>
    </row>
    <row r="56" spans="1:8" x14ac:dyDescent="0.25">
      <c r="A56" s="13" t="s">
        <v>43</v>
      </c>
    </row>
    <row r="57" spans="1:8" x14ac:dyDescent="0.25">
      <c r="A57" s="14" t="s">
        <v>41</v>
      </c>
      <c r="B57" s="14" t="s">
        <v>39</v>
      </c>
      <c r="C57" s="15">
        <v>9.06</v>
      </c>
      <c r="D57" s="14">
        <v>0.25</v>
      </c>
      <c r="E57" s="30">
        <f>ROUND(C57*D57,2)</f>
        <v>2.27</v>
      </c>
      <c r="F57" s="16">
        <v>0</v>
      </c>
      <c r="G57" s="30">
        <f>ROUND(E57*F57,2)</f>
        <v>0</v>
      </c>
      <c r="H57" s="30">
        <f>ROUND(E57-G57,2)</f>
        <v>2.27</v>
      </c>
    </row>
    <row r="58" spans="1:8" x14ac:dyDescent="0.25">
      <c r="A58" s="14" t="s">
        <v>42</v>
      </c>
      <c r="B58" s="14" t="s">
        <v>39</v>
      </c>
      <c r="C58" s="15">
        <v>9.06</v>
      </c>
      <c r="D58" s="14">
        <v>7.8600000000000003E-2</v>
      </c>
      <c r="E58" s="30">
        <f>ROUND(C58*D58,2)</f>
        <v>0.71</v>
      </c>
      <c r="F58" s="16">
        <v>0</v>
      </c>
      <c r="G58" s="30">
        <f>ROUND(E58*F58,2)</f>
        <v>0</v>
      </c>
      <c r="H58" s="30">
        <f>ROUND(E58-G58,2)</f>
        <v>0.71</v>
      </c>
    </row>
    <row r="59" spans="1:8" x14ac:dyDescent="0.25">
      <c r="A59" s="13" t="s">
        <v>100</v>
      </c>
    </row>
    <row r="60" spans="1:8" x14ac:dyDescent="0.25">
      <c r="A60" s="14" t="s">
        <v>41</v>
      </c>
      <c r="B60" s="14" t="s">
        <v>39</v>
      </c>
      <c r="C60" s="15">
        <v>9.06</v>
      </c>
      <c r="D60" s="14">
        <v>0.7</v>
      </c>
      <c r="E60" s="30">
        <f>ROUND(C60*D60,2)</f>
        <v>6.34</v>
      </c>
      <c r="F60" s="16">
        <v>0</v>
      </c>
      <c r="G60" s="30">
        <f>ROUND(E60*F60,2)</f>
        <v>0</v>
      </c>
      <c r="H60" s="30">
        <f>ROUND(E60-G60,2)</f>
        <v>6.34</v>
      </c>
    </row>
    <row r="61" spans="1:8" x14ac:dyDescent="0.25">
      <c r="A61" s="14" t="s">
        <v>44</v>
      </c>
      <c r="B61" s="14" t="s">
        <v>39</v>
      </c>
      <c r="C61" s="15">
        <v>16.54</v>
      </c>
      <c r="D61" s="14">
        <v>0.47960000000000003</v>
      </c>
      <c r="E61" s="30">
        <f>ROUND(C61*D61,2)</f>
        <v>7.93</v>
      </c>
      <c r="F61" s="16">
        <v>0</v>
      </c>
      <c r="G61" s="30">
        <f>ROUND(E61*F61,2)</f>
        <v>0</v>
      </c>
      <c r="H61" s="30">
        <f>ROUND(E61-G61,2)</f>
        <v>7.93</v>
      </c>
    </row>
    <row r="62" spans="1:8" x14ac:dyDescent="0.25">
      <c r="A62" s="13" t="s">
        <v>45</v>
      </c>
    </row>
    <row r="63" spans="1:8" x14ac:dyDescent="0.25">
      <c r="A63" s="14" t="s">
        <v>38</v>
      </c>
      <c r="B63" s="14" t="s">
        <v>19</v>
      </c>
      <c r="C63" s="15">
        <v>4.4800000000000004</v>
      </c>
      <c r="D63" s="14">
        <v>7.6210000000000004</v>
      </c>
      <c r="E63" s="30">
        <f>ROUND(C63*D63,2)</f>
        <v>34.14</v>
      </c>
      <c r="F63" s="16">
        <v>0</v>
      </c>
      <c r="G63" s="30">
        <f>ROUND(E63*F63,2)</f>
        <v>0</v>
      </c>
      <c r="H63" s="30">
        <f>ROUND(E63-G63,2)</f>
        <v>34.14</v>
      </c>
    </row>
    <row r="64" spans="1:8" x14ac:dyDescent="0.25">
      <c r="A64" s="14" t="s">
        <v>134</v>
      </c>
      <c r="B64" s="14" t="s">
        <v>19</v>
      </c>
      <c r="C64" s="15">
        <v>4.4800000000000004</v>
      </c>
      <c r="D64" s="14">
        <v>2.4064000000000001</v>
      </c>
      <c r="E64" s="30">
        <f>ROUND(C64*D64,2)</f>
        <v>10.78</v>
      </c>
      <c r="F64" s="16">
        <v>0</v>
      </c>
      <c r="G64" s="30">
        <f>ROUND(E64*F64,2)</f>
        <v>0</v>
      </c>
      <c r="H64" s="30">
        <f>ROUND(E64-G64,2)</f>
        <v>10.78</v>
      </c>
    </row>
    <row r="65" spans="1:8" x14ac:dyDescent="0.25">
      <c r="A65" s="14" t="s">
        <v>190</v>
      </c>
      <c r="B65" s="14" t="s">
        <v>19</v>
      </c>
      <c r="C65" s="15">
        <v>4.4800000000000004</v>
      </c>
      <c r="D65" s="14">
        <v>26.8827</v>
      </c>
      <c r="E65" s="30">
        <f>ROUND(C65*D65,2)</f>
        <v>120.43</v>
      </c>
      <c r="F65" s="16">
        <v>0</v>
      </c>
      <c r="G65" s="30">
        <f>ROUND(E65*F65,2)</f>
        <v>0</v>
      </c>
      <c r="H65" s="30">
        <f>ROUND(E65-G65,2)</f>
        <v>120.43</v>
      </c>
    </row>
    <row r="66" spans="1:8" x14ac:dyDescent="0.25">
      <c r="A66" s="13" t="s">
        <v>47</v>
      </c>
    </row>
    <row r="67" spans="1:8" x14ac:dyDescent="0.25">
      <c r="A67" s="14" t="s">
        <v>42</v>
      </c>
      <c r="B67" s="14" t="s">
        <v>48</v>
      </c>
      <c r="C67" s="15">
        <v>9.69</v>
      </c>
      <c r="D67" s="14">
        <v>1</v>
      </c>
      <c r="E67" s="30">
        <f>ROUND(C67*D67,2)</f>
        <v>9.69</v>
      </c>
      <c r="F67" s="16">
        <v>0</v>
      </c>
      <c r="G67" s="30">
        <f>ROUND(E67*F67,2)</f>
        <v>0</v>
      </c>
      <c r="H67" s="30">
        <f t="shared" ref="H67:H73" si="3">ROUND(E67-G67,2)</f>
        <v>9.69</v>
      </c>
    </row>
    <row r="68" spans="1:8" x14ac:dyDescent="0.25">
      <c r="A68" s="14" t="s">
        <v>38</v>
      </c>
      <c r="B68" s="14" t="s">
        <v>48</v>
      </c>
      <c r="C68" s="15">
        <v>4.74</v>
      </c>
      <c r="D68" s="14">
        <v>1</v>
      </c>
      <c r="E68" s="30">
        <f>ROUND(C68*D68,2)</f>
        <v>4.74</v>
      </c>
      <c r="F68" s="16">
        <v>0</v>
      </c>
      <c r="G68" s="30">
        <f>ROUND(E68*F68,2)</f>
        <v>0</v>
      </c>
      <c r="H68" s="30">
        <f t="shared" si="3"/>
        <v>4.74</v>
      </c>
    </row>
    <row r="69" spans="1:8" x14ac:dyDescent="0.25">
      <c r="A69" s="14" t="s">
        <v>134</v>
      </c>
      <c r="B69" s="14" t="s">
        <v>48</v>
      </c>
      <c r="C69" s="15">
        <v>5.95</v>
      </c>
      <c r="D69" s="14">
        <v>1</v>
      </c>
      <c r="E69" s="30">
        <f>ROUND(C69*D69,2)</f>
        <v>5.95</v>
      </c>
      <c r="F69" s="16">
        <v>0</v>
      </c>
      <c r="G69" s="30">
        <f>ROUND(E69*F69,2)</f>
        <v>0</v>
      </c>
      <c r="H69" s="30">
        <f t="shared" si="3"/>
        <v>5.95</v>
      </c>
    </row>
    <row r="70" spans="1:8" x14ac:dyDescent="0.25">
      <c r="A70" s="14" t="s">
        <v>190</v>
      </c>
      <c r="B70" s="14" t="s">
        <v>48</v>
      </c>
      <c r="C70" s="15">
        <v>14.31</v>
      </c>
      <c r="D70" s="14">
        <v>1</v>
      </c>
      <c r="E70" s="30">
        <f>ROUND(C70*D70,2)</f>
        <v>14.31</v>
      </c>
      <c r="F70" s="16">
        <v>0</v>
      </c>
      <c r="G70" s="30">
        <f>ROUND(E70*F70,2)</f>
        <v>0</v>
      </c>
      <c r="H70" s="30">
        <f t="shared" si="3"/>
        <v>14.31</v>
      </c>
    </row>
    <row r="71" spans="1:8" x14ac:dyDescent="0.25">
      <c r="A71" s="9" t="s">
        <v>49</v>
      </c>
      <c r="B71" s="9" t="s">
        <v>48</v>
      </c>
      <c r="C71" s="10">
        <v>25.98</v>
      </c>
      <c r="D71" s="9">
        <v>1</v>
      </c>
      <c r="E71" s="28">
        <f>ROUND(C71*D71,2)</f>
        <v>25.98</v>
      </c>
      <c r="F71" s="11">
        <v>0</v>
      </c>
      <c r="G71" s="28">
        <f>ROUND(E71*F71,2)</f>
        <v>0</v>
      </c>
      <c r="H71" s="28">
        <f t="shared" si="3"/>
        <v>25.98</v>
      </c>
    </row>
    <row r="72" spans="1:8" x14ac:dyDescent="0.25">
      <c r="A72" s="7" t="s">
        <v>50</v>
      </c>
      <c r="E72" s="30">
        <f>SUM(E12:E71)</f>
        <v>1047.3700000000003</v>
      </c>
      <c r="G72" s="12">
        <f>SUM(G12:G71)</f>
        <v>0</v>
      </c>
      <c r="H72" s="12">
        <f t="shared" si="3"/>
        <v>1047.3699999999999</v>
      </c>
    </row>
    <row r="73" spans="1:8" x14ac:dyDescent="0.25">
      <c r="A73" s="7" t="s">
        <v>51</v>
      </c>
      <c r="E73" s="30">
        <f>+E8-E72</f>
        <v>32.629999999999654</v>
      </c>
      <c r="G73" s="12">
        <f>+G8-G72</f>
        <v>0</v>
      </c>
      <c r="H73" s="12">
        <f t="shared" si="3"/>
        <v>32.630000000000003</v>
      </c>
    </row>
    <row r="74" spans="1:8" x14ac:dyDescent="0.25">
      <c r="A74" t="s">
        <v>12</v>
      </c>
    </row>
    <row r="75" spans="1:8" x14ac:dyDescent="0.25">
      <c r="A75" s="7" t="s">
        <v>52</v>
      </c>
    </row>
    <row r="76" spans="1:8" x14ac:dyDescent="0.25">
      <c r="A76" s="14" t="s">
        <v>42</v>
      </c>
      <c r="B76" s="14" t="s">
        <v>48</v>
      </c>
      <c r="C76" s="15">
        <v>24.9</v>
      </c>
      <c r="D76" s="14">
        <v>1</v>
      </c>
      <c r="E76" s="30">
        <f>ROUND(C76*D76,2)</f>
        <v>24.9</v>
      </c>
      <c r="F76" s="16">
        <v>0</v>
      </c>
      <c r="G76" s="30">
        <f>ROUND(E76*F76,2)</f>
        <v>0</v>
      </c>
      <c r="H76" s="30">
        <f t="shared" ref="H76:H82" si="4">ROUND(E76-G76,2)</f>
        <v>24.9</v>
      </c>
    </row>
    <row r="77" spans="1:8" x14ac:dyDescent="0.25">
      <c r="A77" s="14" t="s">
        <v>38</v>
      </c>
      <c r="B77" s="14" t="s">
        <v>48</v>
      </c>
      <c r="C77" s="15">
        <v>33.53</v>
      </c>
      <c r="D77" s="14">
        <v>1</v>
      </c>
      <c r="E77" s="30">
        <f>ROUND(C77*D77,2)</f>
        <v>33.53</v>
      </c>
      <c r="F77" s="16">
        <v>0</v>
      </c>
      <c r="G77" s="30">
        <f>ROUND(E77*F77,2)</f>
        <v>0</v>
      </c>
      <c r="H77" s="30">
        <f t="shared" si="4"/>
        <v>33.53</v>
      </c>
    </row>
    <row r="78" spans="1:8" x14ac:dyDescent="0.25">
      <c r="A78" s="14" t="s">
        <v>134</v>
      </c>
      <c r="B78" s="14" t="s">
        <v>48</v>
      </c>
      <c r="C78" s="15">
        <v>26.16</v>
      </c>
      <c r="D78" s="14">
        <v>1</v>
      </c>
      <c r="E78" s="30">
        <f>ROUND(C78*D78,2)</f>
        <v>26.16</v>
      </c>
      <c r="F78" s="16">
        <v>0</v>
      </c>
      <c r="G78" s="30">
        <f>ROUND(E78*F78,2)</f>
        <v>0</v>
      </c>
      <c r="H78" s="30">
        <f t="shared" si="4"/>
        <v>26.16</v>
      </c>
    </row>
    <row r="79" spans="1:8" x14ac:dyDescent="0.25">
      <c r="A79" s="9" t="s">
        <v>190</v>
      </c>
      <c r="B79" s="9" t="s">
        <v>48</v>
      </c>
      <c r="C79" s="10">
        <v>52.19</v>
      </c>
      <c r="D79" s="9">
        <v>1</v>
      </c>
      <c r="E79" s="28">
        <f>ROUND(C79*D79,2)</f>
        <v>52.19</v>
      </c>
      <c r="F79" s="11">
        <v>0</v>
      </c>
      <c r="G79" s="28">
        <f>ROUND(E79*F79,2)</f>
        <v>0</v>
      </c>
      <c r="H79" s="28">
        <f t="shared" si="4"/>
        <v>52.19</v>
      </c>
    </row>
    <row r="80" spans="1:8" x14ac:dyDescent="0.25">
      <c r="A80" s="7" t="s">
        <v>53</v>
      </c>
      <c r="E80" s="30">
        <f>SUM(E76:E79)</f>
        <v>136.78</v>
      </c>
      <c r="G80" s="12">
        <f>SUM(G76:G79)</f>
        <v>0</v>
      </c>
      <c r="H80" s="12">
        <f t="shared" si="4"/>
        <v>136.78</v>
      </c>
    </row>
    <row r="81" spans="1:8" x14ac:dyDescent="0.25">
      <c r="A81" s="7" t="s">
        <v>54</v>
      </c>
      <c r="E81" s="30">
        <f>+E72+E80</f>
        <v>1184.1500000000003</v>
      </c>
      <c r="G81" s="12">
        <f>+G72+G80</f>
        <v>0</v>
      </c>
      <c r="H81" s="12">
        <f t="shared" si="4"/>
        <v>1184.1500000000001</v>
      </c>
    </row>
    <row r="82" spans="1:8" x14ac:dyDescent="0.25">
      <c r="A82" s="7" t="s">
        <v>55</v>
      </c>
      <c r="E82" s="30">
        <f>+E8-E81</f>
        <v>-104.15000000000032</v>
      </c>
      <c r="G82" s="12">
        <f>+G8-G81</f>
        <v>0</v>
      </c>
      <c r="H82" s="12">
        <f t="shared" si="4"/>
        <v>-104.15</v>
      </c>
    </row>
    <row r="83" spans="1:8" x14ac:dyDescent="0.25">
      <c r="A83" t="s">
        <v>120</v>
      </c>
    </row>
    <row r="84" spans="1:8" x14ac:dyDescent="0.25">
      <c r="A84" t="s">
        <v>427</v>
      </c>
    </row>
    <row r="86" spans="1:8" x14ac:dyDescent="0.25">
      <c r="A86" s="7" t="s">
        <v>121</v>
      </c>
    </row>
    <row r="87" spans="1:8" x14ac:dyDescent="0.25">
      <c r="A87" s="7" t="s">
        <v>122</v>
      </c>
    </row>
    <row r="88" spans="1:8" x14ac:dyDescent="0.25">
      <c r="C88"/>
      <c r="E88"/>
    </row>
    <row r="89" spans="1:8" x14ac:dyDescent="0.25">
      <c r="C89"/>
      <c r="E89"/>
    </row>
    <row r="90" spans="1:8" x14ac:dyDescent="0.25">
      <c r="C90"/>
      <c r="E90"/>
    </row>
    <row r="91" spans="1:8" x14ac:dyDescent="0.25">
      <c r="C91"/>
      <c r="E91"/>
    </row>
    <row r="92" spans="1:8" x14ac:dyDescent="0.25">
      <c r="C92"/>
      <c r="E92"/>
    </row>
    <row r="93" spans="1:8" x14ac:dyDescent="0.25">
      <c r="C93"/>
      <c r="E93"/>
    </row>
    <row r="94" spans="1:8" x14ac:dyDescent="0.25">
      <c r="C94"/>
      <c r="E94"/>
    </row>
    <row r="95" spans="1:8" x14ac:dyDescent="0.25">
      <c r="C95"/>
      <c r="E95"/>
    </row>
    <row r="96" spans="1:8" x14ac:dyDescent="0.25">
      <c r="C96"/>
      <c r="E96"/>
    </row>
    <row r="97" spans="1:5" x14ac:dyDescent="0.25">
      <c r="C97"/>
      <c r="E97"/>
    </row>
    <row r="98" spans="1:5" x14ac:dyDescent="0.25">
      <c r="C98"/>
      <c r="E98"/>
    </row>
    <row r="99" spans="1:5" x14ac:dyDescent="0.25">
      <c r="A99" s="7" t="s">
        <v>50</v>
      </c>
      <c r="C99"/>
      <c r="E99" s="34">
        <f>VLOOKUP(A99,$A$1:$H$98,5,FALSE)</f>
        <v>1047.3700000000003</v>
      </c>
    </row>
    <row r="100" spans="1:5" x14ac:dyDescent="0.25">
      <c r="A100" s="7" t="s">
        <v>295</v>
      </c>
      <c r="C100"/>
      <c r="E100" s="34">
        <f>VLOOKUP(A100,$A$1:$H$98,5,FALSE)</f>
        <v>136.78</v>
      </c>
    </row>
    <row r="101" spans="1:5" x14ac:dyDescent="0.25">
      <c r="A101" s="7" t="s">
        <v>296</v>
      </c>
      <c r="C101"/>
      <c r="E101" s="34">
        <f t="shared" ref="E101:E102" si="5">VLOOKUP(A101,$A$1:$H$98,5,FALSE)</f>
        <v>1184.1500000000003</v>
      </c>
    </row>
    <row r="102" spans="1:5" x14ac:dyDescent="0.25">
      <c r="A102" s="7" t="s">
        <v>55</v>
      </c>
      <c r="C102"/>
      <c r="E102" s="34">
        <f t="shared" si="5"/>
        <v>-104.15000000000032</v>
      </c>
    </row>
    <row r="104" spans="1:5" x14ac:dyDescent="0.25">
      <c r="A104" s="42" t="s">
        <v>257</v>
      </c>
      <c r="D104" s="39" t="s">
        <v>258</v>
      </c>
      <c r="E104"/>
    </row>
    <row r="105" spans="1:5" x14ac:dyDescent="0.25">
      <c r="B105" s="34">
        <f>E102</f>
        <v>-104.15000000000032</v>
      </c>
      <c r="E105" s="34">
        <f>E102</f>
        <v>-104.15000000000032</v>
      </c>
    </row>
    <row r="106" spans="1:5" x14ac:dyDescent="0.25">
      <c r="A106">
        <f>A107-Calculator!$B$15</f>
        <v>205</v>
      </c>
      <c r="B106">
        <f t="dataTable" ref="B106:B112" dt2D="0" dtr="0" r1="D7" ca="1"/>
        <v>165.84999999999968</v>
      </c>
      <c r="D106">
        <f>D107-Calculator!$B$27</f>
        <v>45</v>
      </c>
      <c r="E106">
        <f t="dataTable" ref="E106:E112" dt2D="0" dtr="0" r1="D7" ca="1"/>
        <v>-794.15000000000032</v>
      </c>
    </row>
    <row r="107" spans="1:5" x14ac:dyDescent="0.25">
      <c r="A107">
        <f>A108-Calculator!$B$15</f>
        <v>210</v>
      </c>
      <c r="B107">
        <v>195.84999999999968</v>
      </c>
      <c r="D107">
        <f>D108-Calculator!$B$27</f>
        <v>50</v>
      </c>
      <c r="E107">
        <v>-764.15000000000032</v>
      </c>
    </row>
    <row r="108" spans="1:5" x14ac:dyDescent="0.25">
      <c r="A108">
        <f>A109-Calculator!$B$15</f>
        <v>215</v>
      </c>
      <c r="B108">
        <v>225.84999999999968</v>
      </c>
      <c r="D108">
        <f>D109-Calculator!$B$27</f>
        <v>55</v>
      </c>
      <c r="E108">
        <v>-734.15000000000032</v>
      </c>
    </row>
    <row r="109" spans="1:5" x14ac:dyDescent="0.25">
      <c r="A109">
        <f>Calculator!B10</f>
        <v>220</v>
      </c>
      <c r="B109">
        <v>255.84999999999968</v>
      </c>
      <c r="D109">
        <f>Calculator!B22</f>
        <v>60</v>
      </c>
      <c r="E109">
        <v>-704.15000000000032</v>
      </c>
    </row>
    <row r="110" spans="1:5" x14ac:dyDescent="0.25">
      <c r="A110">
        <f>A109+Calculator!$B$15</f>
        <v>225</v>
      </c>
      <c r="B110">
        <v>285.84999999999968</v>
      </c>
      <c r="D110">
        <f>D109+Calculator!$B$27</f>
        <v>65</v>
      </c>
      <c r="E110">
        <v>-674.15000000000032</v>
      </c>
    </row>
    <row r="111" spans="1:5" x14ac:dyDescent="0.25">
      <c r="A111">
        <f>A110+Calculator!$B$15</f>
        <v>230</v>
      </c>
      <c r="B111">
        <v>315.84999999999968</v>
      </c>
      <c r="D111">
        <f>D110+Calculator!$B$27</f>
        <v>70</v>
      </c>
      <c r="E111">
        <v>-644.15000000000032</v>
      </c>
    </row>
    <row r="112" spans="1:5" x14ac:dyDescent="0.25">
      <c r="A112">
        <f>A111+Calculator!$B$15</f>
        <v>235</v>
      </c>
      <c r="B112">
        <v>345.84999999999968</v>
      </c>
      <c r="D112">
        <f>D111+Calculator!$B$27</f>
        <v>75</v>
      </c>
      <c r="E112">
        <v>-614.15000000000032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73757-1D44-433D-BC58-39FFD1FD679D}">
  <dimension ref="A1:H112"/>
  <sheetViews>
    <sheetView topLeftCell="A22" workbookViewId="0">
      <selection activeCell="D42" sqref="D42:D44"/>
    </sheetView>
  </sheetViews>
  <sheetFormatPr defaultRowHeight="15" x14ac:dyDescent="0.25"/>
  <cols>
    <col min="1" max="1" width="25.7109375" customWidth="1"/>
    <col min="5" max="5" width="11" customWidth="1"/>
    <col min="8" max="8" width="11" customWidth="1"/>
  </cols>
  <sheetData>
    <row r="1" spans="1:8" x14ac:dyDescent="0.25">
      <c r="A1" s="59" t="s">
        <v>214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196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458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124</v>
      </c>
      <c r="C7" s="49">
        <f>IF(Calculator!B7="Rice",Calculator!B13,IF(Calculator!B19="Rice",Calculator!B25,6.75))</f>
        <v>6.75</v>
      </c>
      <c r="D7" s="50">
        <f>IF(Calculator!B7="Rice",Calculator!B10,IF(Calculator!B19="Rice",Calculator!B22,160))</f>
        <v>160</v>
      </c>
      <c r="E7" s="28">
        <f>ROUND(C7*D7,2)</f>
        <v>1080</v>
      </c>
      <c r="F7" s="11">
        <v>0</v>
      </c>
      <c r="G7" s="28">
        <f>ROUND(E7*F7,2)</f>
        <v>0</v>
      </c>
      <c r="H7" s="28">
        <f>ROUND(E7-G7,2)</f>
        <v>1080</v>
      </c>
    </row>
    <row r="8" spans="1:8" x14ac:dyDescent="0.25">
      <c r="A8" s="7" t="s">
        <v>11</v>
      </c>
      <c r="C8" s="30"/>
      <c r="E8" s="30">
        <f>SUM(E7:E7)</f>
        <v>1080</v>
      </c>
      <c r="G8" s="12">
        <f>SUM(G7:G7)</f>
        <v>0</v>
      </c>
      <c r="H8" s="12">
        <f>ROUND(E8-G8,2)</f>
        <v>1080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4.5</v>
      </c>
      <c r="E12" s="30">
        <f>ROUND(C12*D12,2)</f>
        <v>34.200000000000003</v>
      </c>
      <c r="F12" s="16">
        <v>0</v>
      </c>
      <c r="G12" s="30">
        <f>ROUND(E12*F12,2)</f>
        <v>0</v>
      </c>
      <c r="H12" s="30">
        <f>ROUND(E12-G12,2)</f>
        <v>34.200000000000003</v>
      </c>
    </row>
    <row r="13" spans="1:8" x14ac:dyDescent="0.25">
      <c r="A13" s="14" t="s">
        <v>57</v>
      </c>
      <c r="B13" s="14" t="s">
        <v>16</v>
      </c>
      <c r="C13" s="15">
        <v>6.4</v>
      </c>
      <c r="D13" s="14">
        <v>1.5</v>
      </c>
      <c r="E13" s="30">
        <f>ROUND(C13*D13,2)</f>
        <v>9.6</v>
      </c>
      <c r="F13" s="16">
        <v>0</v>
      </c>
      <c r="G13" s="30">
        <f>ROUND(E13*F13,2)</f>
        <v>0</v>
      </c>
      <c r="H13" s="30">
        <f>ROUND(E13-G13,2)</f>
        <v>9.6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167</v>
      </c>
      <c r="B15" s="14" t="s">
        <v>21</v>
      </c>
      <c r="C15" s="15">
        <v>50</v>
      </c>
      <c r="D15" s="14">
        <v>0.5</v>
      </c>
      <c r="E15" s="30">
        <f>ROUND(C15*D15,2)</f>
        <v>25</v>
      </c>
      <c r="F15" s="16">
        <v>0</v>
      </c>
      <c r="G15" s="30">
        <f>ROUND(E15*F15,2)</f>
        <v>0</v>
      </c>
      <c r="H15" s="30">
        <f>ROUND(E15-G15,2)</f>
        <v>25</v>
      </c>
    </row>
    <row r="16" spans="1:8" x14ac:dyDescent="0.25">
      <c r="A16" s="14" t="s">
        <v>154</v>
      </c>
      <c r="B16" s="14" t="s">
        <v>21</v>
      </c>
      <c r="C16" s="15">
        <v>55.4</v>
      </c>
      <c r="D16" s="14">
        <v>0.5</v>
      </c>
      <c r="E16" s="30">
        <f>ROUND(C16*D16,2)</f>
        <v>27.7</v>
      </c>
      <c r="F16" s="16">
        <v>0</v>
      </c>
      <c r="G16" s="30">
        <f>ROUND(E16*F16,2)</f>
        <v>0</v>
      </c>
      <c r="H16" s="30">
        <f>ROUND(E16-G16,2)</f>
        <v>27.7</v>
      </c>
    </row>
    <row r="17" spans="1:8" x14ac:dyDescent="0.25">
      <c r="A17" s="14" t="s">
        <v>168</v>
      </c>
      <c r="B17" s="14" t="s">
        <v>21</v>
      </c>
      <c r="C17" s="15">
        <v>41.58</v>
      </c>
      <c r="D17" s="14">
        <v>3.3220000000000001</v>
      </c>
      <c r="E17" s="30">
        <f>ROUND(C17*D17,2)</f>
        <v>138.13</v>
      </c>
      <c r="F17" s="16">
        <v>0</v>
      </c>
      <c r="G17" s="30">
        <f>ROUND(E17*F17,2)</f>
        <v>0</v>
      </c>
      <c r="H17" s="30">
        <f>ROUND(E17-G17,2)</f>
        <v>138.13</v>
      </c>
    </row>
    <row r="18" spans="1:8" x14ac:dyDescent="0.25">
      <c r="A18" s="14" t="s">
        <v>169</v>
      </c>
      <c r="B18" s="14" t="s">
        <v>26</v>
      </c>
      <c r="C18" s="15">
        <v>18</v>
      </c>
      <c r="D18" s="14">
        <v>0.8</v>
      </c>
      <c r="E18" s="30">
        <f>ROUND(C18*D18,2)</f>
        <v>14.4</v>
      </c>
      <c r="F18" s="16">
        <v>0</v>
      </c>
      <c r="G18" s="30">
        <f>ROUND(E18*F18,2)</f>
        <v>0</v>
      </c>
      <c r="H18" s="30">
        <f>ROUND(E18-G18,2)</f>
        <v>14.4</v>
      </c>
    </row>
    <row r="19" spans="1:8" x14ac:dyDescent="0.25">
      <c r="A19" s="13" t="s">
        <v>24</v>
      </c>
      <c r="C19" s="30"/>
      <c r="E19" s="30"/>
    </row>
    <row r="20" spans="1:8" x14ac:dyDescent="0.25">
      <c r="A20" s="14" t="s">
        <v>25</v>
      </c>
      <c r="B20" s="14" t="s">
        <v>18</v>
      </c>
      <c r="C20" s="15">
        <v>0.34</v>
      </c>
      <c r="D20" s="14">
        <v>80</v>
      </c>
      <c r="E20" s="30">
        <f t="shared" ref="E20:E27" si="0">ROUND(C20*D20,2)</f>
        <v>27.2</v>
      </c>
      <c r="F20" s="16">
        <v>0</v>
      </c>
      <c r="G20" s="30">
        <f t="shared" ref="G20:G27" si="1">ROUND(E20*F20,2)</f>
        <v>0</v>
      </c>
      <c r="H20" s="30">
        <f t="shared" ref="H20:H27" si="2">ROUND(E20-G20,2)</f>
        <v>27.2</v>
      </c>
    </row>
    <row r="21" spans="1:8" x14ac:dyDescent="0.25">
      <c r="A21" s="14" t="s">
        <v>138</v>
      </c>
      <c r="B21" s="14" t="s">
        <v>26</v>
      </c>
      <c r="C21" s="15">
        <v>3.33</v>
      </c>
      <c r="D21" s="14">
        <v>2</v>
      </c>
      <c r="E21" s="30">
        <f t="shared" si="0"/>
        <v>6.66</v>
      </c>
      <c r="F21" s="16">
        <v>0</v>
      </c>
      <c r="G21" s="30">
        <f t="shared" si="1"/>
        <v>0</v>
      </c>
      <c r="H21" s="30">
        <f t="shared" si="2"/>
        <v>6.66</v>
      </c>
    </row>
    <row r="22" spans="1:8" x14ac:dyDescent="0.25">
      <c r="A22" s="14" t="s">
        <v>170</v>
      </c>
      <c r="B22" s="14" t="s">
        <v>26</v>
      </c>
      <c r="C22" s="15">
        <v>18</v>
      </c>
      <c r="D22" s="14">
        <v>1.3</v>
      </c>
      <c r="E22" s="30">
        <f t="shared" si="0"/>
        <v>23.4</v>
      </c>
      <c r="F22" s="16">
        <v>0</v>
      </c>
      <c r="G22" s="30">
        <f t="shared" si="1"/>
        <v>0</v>
      </c>
      <c r="H22" s="30">
        <f t="shared" si="2"/>
        <v>23.4</v>
      </c>
    </row>
    <row r="23" spans="1:8" x14ac:dyDescent="0.25">
      <c r="A23" s="14" t="s">
        <v>171</v>
      </c>
      <c r="B23" s="14" t="s">
        <v>18</v>
      </c>
      <c r="C23" s="15">
        <v>6.72</v>
      </c>
      <c r="D23" s="14">
        <v>3</v>
      </c>
      <c r="E23" s="30">
        <f t="shared" si="0"/>
        <v>20.16</v>
      </c>
      <c r="F23" s="16">
        <v>0</v>
      </c>
      <c r="G23" s="30">
        <f t="shared" si="1"/>
        <v>0</v>
      </c>
      <c r="H23" s="30">
        <f t="shared" si="2"/>
        <v>20.16</v>
      </c>
    </row>
    <row r="24" spans="1:8" x14ac:dyDescent="0.25">
      <c r="A24" s="14" t="s">
        <v>172</v>
      </c>
      <c r="B24" s="14" t="s">
        <v>18</v>
      </c>
      <c r="C24" s="15">
        <v>45.96</v>
      </c>
      <c r="D24" s="14">
        <v>0.5</v>
      </c>
      <c r="E24" s="30">
        <f t="shared" si="0"/>
        <v>22.98</v>
      </c>
      <c r="F24" s="16">
        <v>0</v>
      </c>
      <c r="G24" s="30">
        <f t="shared" si="1"/>
        <v>0</v>
      </c>
      <c r="H24" s="30">
        <f t="shared" si="2"/>
        <v>22.98</v>
      </c>
    </row>
    <row r="25" spans="1:8" x14ac:dyDescent="0.25">
      <c r="A25" s="14" t="s">
        <v>173</v>
      </c>
      <c r="B25" s="14" t="s">
        <v>26</v>
      </c>
      <c r="C25" s="15">
        <v>17.5</v>
      </c>
      <c r="D25" s="14">
        <v>2</v>
      </c>
      <c r="E25" s="30">
        <f t="shared" si="0"/>
        <v>35</v>
      </c>
      <c r="F25" s="16">
        <v>0</v>
      </c>
      <c r="G25" s="30">
        <f t="shared" si="1"/>
        <v>0</v>
      </c>
      <c r="H25" s="30">
        <f t="shared" si="2"/>
        <v>35</v>
      </c>
    </row>
    <row r="26" spans="1:8" x14ac:dyDescent="0.25">
      <c r="A26" s="14" t="s">
        <v>174</v>
      </c>
      <c r="B26" s="14" t="s">
        <v>18</v>
      </c>
      <c r="C26" s="15">
        <v>20.07</v>
      </c>
      <c r="D26" s="14">
        <v>0.67</v>
      </c>
      <c r="E26" s="30">
        <f t="shared" si="0"/>
        <v>13.45</v>
      </c>
      <c r="F26" s="16">
        <v>0</v>
      </c>
      <c r="G26" s="30">
        <f t="shared" si="1"/>
        <v>0</v>
      </c>
      <c r="H26" s="30">
        <f t="shared" si="2"/>
        <v>13.45</v>
      </c>
    </row>
    <row r="27" spans="1:8" x14ac:dyDescent="0.25">
      <c r="A27" s="14" t="s">
        <v>175</v>
      </c>
      <c r="B27" s="14" t="s">
        <v>18</v>
      </c>
      <c r="C27" s="15">
        <v>1.95</v>
      </c>
      <c r="D27" s="14">
        <v>7.5</v>
      </c>
      <c r="E27" s="30">
        <f t="shared" si="0"/>
        <v>14.63</v>
      </c>
      <c r="F27" s="16">
        <v>0</v>
      </c>
      <c r="G27" s="30">
        <f t="shared" si="1"/>
        <v>0</v>
      </c>
      <c r="H27" s="30">
        <f t="shared" si="2"/>
        <v>14.63</v>
      </c>
    </row>
    <row r="28" spans="1:8" x14ac:dyDescent="0.25">
      <c r="A28" s="13" t="s">
        <v>27</v>
      </c>
      <c r="C28" s="30"/>
      <c r="E28" s="30"/>
    </row>
    <row r="29" spans="1:8" x14ac:dyDescent="0.25">
      <c r="A29" s="14" t="s">
        <v>455</v>
      </c>
      <c r="B29" s="14" t="s">
        <v>18</v>
      </c>
      <c r="C29" s="15">
        <v>1.1299999999999999</v>
      </c>
      <c r="D29" s="14">
        <v>13.5</v>
      </c>
      <c r="E29" s="30">
        <f>ROUND(C29*D29,2)</f>
        <v>15.26</v>
      </c>
      <c r="F29" s="16">
        <v>0</v>
      </c>
      <c r="G29" s="30">
        <f>ROUND(E29*F29,2)</f>
        <v>0</v>
      </c>
      <c r="H29" s="30">
        <f>ROUND(E29-G29,2)</f>
        <v>15.26</v>
      </c>
    </row>
    <row r="30" spans="1:8" x14ac:dyDescent="0.25">
      <c r="A30" s="13" t="s">
        <v>33</v>
      </c>
      <c r="C30" s="30"/>
      <c r="E30" s="30"/>
    </row>
    <row r="31" spans="1:8" x14ac:dyDescent="0.25">
      <c r="A31" s="14" t="s">
        <v>194</v>
      </c>
      <c r="B31" s="14" t="s">
        <v>29</v>
      </c>
      <c r="C31" s="15">
        <v>6.31</v>
      </c>
      <c r="D31" s="14">
        <v>23</v>
      </c>
      <c r="E31" s="30">
        <f>ROUND(C31*D31,2)</f>
        <v>145.13</v>
      </c>
      <c r="F31" s="16">
        <v>0</v>
      </c>
      <c r="G31" s="30">
        <f>ROUND(E31*F31,2)</f>
        <v>0</v>
      </c>
      <c r="H31" s="30">
        <f>ROUND(E31-G31,2)</f>
        <v>145.13</v>
      </c>
    </row>
    <row r="32" spans="1:8" x14ac:dyDescent="0.25">
      <c r="A32" s="14" t="s">
        <v>195</v>
      </c>
      <c r="B32" s="14" t="s">
        <v>29</v>
      </c>
      <c r="C32" s="15">
        <v>1.93</v>
      </c>
      <c r="D32" s="14">
        <v>4.25</v>
      </c>
      <c r="E32" s="30">
        <f>ROUND(C32*D32,2)</f>
        <v>8.1999999999999993</v>
      </c>
      <c r="F32" s="16">
        <v>0</v>
      </c>
      <c r="G32" s="30">
        <f>ROUND(E32*F32,2)</f>
        <v>0</v>
      </c>
      <c r="H32" s="30">
        <f>ROUND(E32-G32,2)</f>
        <v>8.1999999999999993</v>
      </c>
    </row>
    <row r="33" spans="1:8" x14ac:dyDescent="0.25">
      <c r="A33" s="14" t="s">
        <v>177</v>
      </c>
      <c r="B33" s="14" t="s">
        <v>178</v>
      </c>
      <c r="C33" s="15">
        <v>0.28999999999999998</v>
      </c>
      <c r="D33" s="14">
        <v>4.25</v>
      </c>
      <c r="E33" s="30">
        <f>ROUND(C33*D33,2)</f>
        <v>1.23</v>
      </c>
      <c r="F33" s="16">
        <v>0</v>
      </c>
      <c r="G33" s="30">
        <f>ROUND(E33*F33,2)</f>
        <v>0</v>
      </c>
      <c r="H33" s="30">
        <f>ROUND(E33-G33,2)</f>
        <v>1.23</v>
      </c>
    </row>
    <row r="34" spans="1:8" x14ac:dyDescent="0.25">
      <c r="A34" s="13" t="s">
        <v>114</v>
      </c>
      <c r="C34" s="30"/>
      <c r="E34" s="30"/>
    </row>
    <row r="35" spans="1:8" x14ac:dyDescent="0.25">
      <c r="A35" s="14" t="s">
        <v>181</v>
      </c>
      <c r="B35" s="14" t="s">
        <v>26</v>
      </c>
      <c r="C35" s="15">
        <v>1.34</v>
      </c>
      <c r="D35" s="14">
        <v>1.5</v>
      </c>
      <c r="E35" s="30">
        <f>ROUND(C35*D35,2)</f>
        <v>2.0099999999999998</v>
      </c>
      <c r="F35" s="16">
        <v>0</v>
      </c>
      <c r="G35" s="30">
        <f>ROUND(E35*F35,2)</f>
        <v>0</v>
      </c>
      <c r="H35" s="30">
        <f>ROUND(E35-G35,2)</f>
        <v>2.0099999999999998</v>
      </c>
    </row>
    <row r="36" spans="1:8" x14ac:dyDescent="0.25">
      <c r="A36" s="14" t="s">
        <v>180</v>
      </c>
      <c r="B36" s="14" t="s">
        <v>26</v>
      </c>
      <c r="C36" s="15">
        <v>4.75</v>
      </c>
      <c r="D36" s="14">
        <v>0.5</v>
      </c>
      <c r="E36" s="30">
        <f>ROUND(C36*D36,2)</f>
        <v>2.38</v>
      </c>
      <c r="F36" s="16">
        <v>0</v>
      </c>
      <c r="G36" s="30">
        <f>ROUND(E36*F36,2)</f>
        <v>0</v>
      </c>
      <c r="H36" s="30">
        <f>ROUND(E36-G36,2)</f>
        <v>2.38</v>
      </c>
    </row>
    <row r="37" spans="1:8" x14ac:dyDescent="0.25">
      <c r="A37" s="14" t="s">
        <v>182</v>
      </c>
      <c r="B37" s="14" t="s">
        <v>26</v>
      </c>
      <c r="C37" s="15">
        <v>6.01</v>
      </c>
      <c r="D37" s="14">
        <v>0.5</v>
      </c>
      <c r="E37" s="30">
        <f>ROUND(C37*D37,2)</f>
        <v>3.01</v>
      </c>
      <c r="F37" s="16">
        <v>0</v>
      </c>
      <c r="G37" s="30">
        <f>ROUND(E37*F37,2)</f>
        <v>0</v>
      </c>
      <c r="H37" s="30">
        <f>ROUND(E37-G37,2)</f>
        <v>3.01</v>
      </c>
    </row>
    <row r="38" spans="1:8" x14ac:dyDescent="0.25">
      <c r="A38" s="14" t="s">
        <v>183</v>
      </c>
      <c r="B38" s="14" t="s">
        <v>26</v>
      </c>
      <c r="C38" s="15">
        <v>2.86</v>
      </c>
      <c r="D38" s="14">
        <v>0.4</v>
      </c>
      <c r="E38" s="30">
        <f>ROUND(C38*D38,2)</f>
        <v>1.1399999999999999</v>
      </c>
      <c r="F38" s="16">
        <v>0</v>
      </c>
      <c r="G38" s="30">
        <f>ROUND(E38*F38,2)</f>
        <v>0</v>
      </c>
      <c r="H38" s="30">
        <f>ROUND(E38-G38,2)</f>
        <v>1.1399999999999999</v>
      </c>
    </row>
    <row r="39" spans="1:8" x14ac:dyDescent="0.25">
      <c r="A39" s="13" t="s">
        <v>61</v>
      </c>
      <c r="C39" s="30"/>
      <c r="E39" s="30"/>
    </row>
    <row r="40" spans="1:8" x14ac:dyDescent="0.25">
      <c r="A40" s="14" t="s">
        <v>184</v>
      </c>
      <c r="B40" s="14" t="s">
        <v>21</v>
      </c>
      <c r="C40" s="15">
        <v>8</v>
      </c>
      <c r="D40" s="14">
        <v>4.3220000000000001</v>
      </c>
      <c r="E40" s="30">
        <f>ROUND(C40*D40,2)</f>
        <v>34.58</v>
      </c>
      <c r="F40" s="16">
        <v>0</v>
      </c>
      <c r="G40" s="30">
        <f>ROUND(E40*F40,2)</f>
        <v>0</v>
      </c>
      <c r="H40" s="30">
        <f>ROUND(E40-G40,2)</f>
        <v>34.58</v>
      </c>
    </row>
    <row r="41" spans="1:8" x14ac:dyDescent="0.25">
      <c r="A41" s="13" t="s">
        <v>131</v>
      </c>
      <c r="C41" s="30"/>
      <c r="E41" s="30"/>
    </row>
    <row r="42" spans="1:8" x14ac:dyDescent="0.25">
      <c r="A42" s="14" t="s">
        <v>185</v>
      </c>
      <c r="B42" s="14" t="s">
        <v>124</v>
      </c>
      <c r="C42" s="15">
        <v>0.35</v>
      </c>
      <c r="D42" s="14">
        <f>D7</f>
        <v>160</v>
      </c>
      <c r="E42" s="30">
        <f>ROUND(C42*D42,2)</f>
        <v>56</v>
      </c>
      <c r="F42" s="16">
        <v>0</v>
      </c>
      <c r="G42" s="30">
        <f>ROUND(E42*F42,2)</f>
        <v>0</v>
      </c>
      <c r="H42" s="30">
        <f>ROUND(E42-G42,2)</f>
        <v>56</v>
      </c>
    </row>
    <row r="43" spans="1:8" x14ac:dyDescent="0.25">
      <c r="A43" s="13" t="s">
        <v>186</v>
      </c>
      <c r="C43" s="30"/>
      <c r="E43" s="30"/>
    </row>
    <row r="44" spans="1:8" x14ac:dyDescent="0.25">
      <c r="A44" s="14" t="s">
        <v>187</v>
      </c>
      <c r="B44" s="14" t="s">
        <v>124</v>
      </c>
      <c r="C44" s="15">
        <v>0.4</v>
      </c>
      <c r="D44" s="14">
        <f>D7</f>
        <v>160</v>
      </c>
      <c r="E44" s="30">
        <f>ROUND(C44*D44,2)</f>
        <v>64</v>
      </c>
      <c r="F44" s="16">
        <v>0</v>
      </c>
      <c r="G44" s="30">
        <f>ROUND(E44*F44,2)</f>
        <v>0</v>
      </c>
      <c r="H44" s="30">
        <f>ROUND(E44-G44,2)</f>
        <v>64</v>
      </c>
    </row>
    <row r="45" spans="1:8" x14ac:dyDescent="0.25">
      <c r="A45" s="13" t="s">
        <v>99</v>
      </c>
      <c r="C45" s="30"/>
      <c r="E45" s="30"/>
    </row>
    <row r="46" spans="1:8" x14ac:dyDescent="0.25">
      <c r="A46" s="14" t="s">
        <v>188</v>
      </c>
      <c r="B46" s="14" t="s">
        <v>48</v>
      </c>
      <c r="C46" s="15">
        <v>4.5</v>
      </c>
      <c r="D46" s="14">
        <v>0.5</v>
      </c>
      <c r="E46" s="30">
        <f>ROUND(C46*D46,2)</f>
        <v>2.25</v>
      </c>
      <c r="F46" s="16">
        <v>0</v>
      </c>
      <c r="G46" s="30">
        <f>ROUND(E46*F46,2)</f>
        <v>0</v>
      </c>
      <c r="H46" s="30">
        <f>ROUND(E46-G46,2)</f>
        <v>2.25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189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16.54</v>
      </c>
      <c r="D52" s="14">
        <v>0.5</v>
      </c>
      <c r="E52" s="30">
        <f>ROUND(C52*D52,2)</f>
        <v>8.27</v>
      </c>
      <c r="F52" s="16">
        <v>0</v>
      </c>
      <c r="G52" s="30">
        <f>ROUND(E52*F52,2)</f>
        <v>0</v>
      </c>
      <c r="H52" s="30">
        <f>ROUND(E52-G52,2)</f>
        <v>8.27</v>
      </c>
    </row>
    <row r="53" spans="1:8" x14ac:dyDescent="0.25">
      <c r="A53" s="14" t="s">
        <v>134</v>
      </c>
      <c r="B53" s="14" t="s">
        <v>39</v>
      </c>
      <c r="C53" s="15">
        <v>16.54</v>
      </c>
      <c r="D53" s="14">
        <v>0.11</v>
      </c>
      <c r="E53" s="30">
        <f>ROUND(C53*D53,2)</f>
        <v>1.82</v>
      </c>
      <c r="F53" s="16">
        <v>0</v>
      </c>
      <c r="G53" s="30">
        <f>ROUND(E53*F53,2)</f>
        <v>0</v>
      </c>
      <c r="H53" s="30">
        <f>ROUND(E53-G53,2)</f>
        <v>1.82</v>
      </c>
    </row>
    <row r="54" spans="1:8" x14ac:dyDescent="0.25">
      <c r="A54" s="13" t="s">
        <v>40</v>
      </c>
      <c r="C54" s="30"/>
      <c r="E54" s="30"/>
    </row>
    <row r="55" spans="1:8" x14ac:dyDescent="0.25">
      <c r="A55" s="14" t="s">
        <v>41</v>
      </c>
      <c r="B55" s="14" t="s">
        <v>39</v>
      </c>
      <c r="C55" s="15">
        <v>9.06</v>
      </c>
      <c r="D55" s="14">
        <v>2.375</v>
      </c>
      <c r="E55" s="30">
        <f>ROUND(C55*D55,2)</f>
        <v>21.52</v>
      </c>
      <c r="F55" s="16">
        <v>0</v>
      </c>
      <c r="G55" s="30">
        <f>ROUND(E55*F55,2)</f>
        <v>0</v>
      </c>
      <c r="H55" s="30">
        <f>ROUND(E55-G55,2)</f>
        <v>21.52</v>
      </c>
    </row>
    <row r="56" spans="1:8" x14ac:dyDescent="0.25">
      <c r="A56" s="13" t="s">
        <v>43</v>
      </c>
      <c r="C56" s="30"/>
      <c r="E56" s="30"/>
    </row>
    <row r="57" spans="1:8" x14ac:dyDescent="0.25">
      <c r="A57" s="14" t="s">
        <v>41</v>
      </c>
      <c r="B57" s="14" t="s">
        <v>39</v>
      </c>
      <c r="C57" s="15">
        <v>9.06</v>
      </c>
      <c r="D57" s="14">
        <v>0.25</v>
      </c>
      <c r="E57" s="30">
        <f>ROUND(C57*D57,2)</f>
        <v>2.27</v>
      </c>
      <c r="F57" s="16">
        <v>0</v>
      </c>
      <c r="G57" s="30">
        <f>ROUND(E57*F57,2)</f>
        <v>0</v>
      </c>
      <c r="H57" s="30">
        <f>ROUND(E57-G57,2)</f>
        <v>2.27</v>
      </c>
    </row>
    <row r="58" spans="1:8" x14ac:dyDescent="0.25">
      <c r="A58" s="14" t="s">
        <v>42</v>
      </c>
      <c r="B58" s="14" t="s">
        <v>39</v>
      </c>
      <c r="C58" s="15">
        <v>9.06</v>
      </c>
      <c r="D58" s="14">
        <v>7.8600000000000003E-2</v>
      </c>
      <c r="E58" s="30">
        <f>ROUND(C58*D58,2)</f>
        <v>0.71</v>
      </c>
      <c r="F58" s="16">
        <v>0</v>
      </c>
      <c r="G58" s="30">
        <f>ROUND(E58*F58,2)</f>
        <v>0</v>
      </c>
      <c r="H58" s="30">
        <f>ROUND(E58-G58,2)</f>
        <v>0.71</v>
      </c>
    </row>
    <row r="59" spans="1:8" x14ac:dyDescent="0.25">
      <c r="A59" s="13" t="s">
        <v>100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0.7</v>
      </c>
      <c r="E60" s="30">
        <f>ROUND(C60*D60,2)</f>
        <v>6.34</v>
      </c>
      <c r="F60" s="16">
        <v>0</v>
      </c>
      <c r="G60" s="30">
        <f>ROUND(E60*F60,2)</f>
        <v>0</v>
      </c>
      <c r="H60" s="30">
        <f>ROUND(E60-G60,2)</f>
        <v>6.34</v>
      </c>
    </row>
    <row r="61" spans="1:8" x14ac:dyDescent="0.25">
      <c r="A61" s="14" t="s">
        <v>44</v>
      </c>
      <c r="B61" s="14" t="s">
        <v>39</v>
      </c>
      <c r="C61" s="15">
        <v>16.54</v>
      </c>
      <c r="D61" s="14">
        <v>0.47960000000000003</v>
      </c>
      <c r="E61" s="30">
        <f>ROUND(C61*D61,2)</f>
        <v>7.93</v>
      </c>
      <c r="F61" s="16">
        <v>0</v>
      </c>
      <c r="G61" s="30">
        <f>ROUND(E61*F61,2)</f>
        <v>0</v>
      </c>
      <c r="H61" s="30">
        <f>ROUND(E61-G61,2)</f>
        <v>7.93</v>
      </c>
    </row>
    <row r="62" spans="1:8" x14ac:dyDescent="0.25">
      <c r="A62" s="13" t="s">
        <v>45</v>
      </c>
      <c r="C62" s="30"/>
      <c r="E62" s="30"/>
    </row>
    <row r="63" spans="1:8" x14ac:dyDescent="0.25">
      <c r="A63" s="14" t="s">
        <v>38</v>
      </c>
      <c r="B63" s="14" t="s">
        <v>19</v>
      </c>
      <c r="C63" s="15">
        <v>4.4800000000000004</v>
      </c>
      <c r="D63" s="14">
        <v>7.2043999999999997</v>
      </c>
      <c r="E63" s="30">
        <f>ROUND(C63*D63,2)</f>
        <v>32.28</v>
      </c>
      <c r="F63" s="16">
        <v>0</v>
      </c>
      <c r="G63" s="30">
        <f>ROUND(E63*F63,2)</f>
        <v>0</v>
      </c>
      <c r="H63" s="30">
        <f>ROUND(E63-G63,2)</f>
        <v>32.28</v>
      </c>
    </row>
    <row r="64" spans="1:8" x14ac:dyDescent="0.25">
      <c r="A64" s="14" t="s">
        <v>134</v>
      </c>
      <c r="B64" s="14" t="s">
        <v>19</v>
      </c>
      <c r="C64" s="15">
        <v>4.4800000000000004</v>
      </c>
      <c r="D64" s="14">
        <v>2.4064000000000001</v>
      </c>
      <c r="E64" s="30">
        <f>ROUND(C64*D64,2)</f>
        <v>10.78</v>
      </c>
      <c r="F64" s="16">
        <v>0</v>
      </c>
      <c r="G64" s="30">
        <f>ROUND(E64*F64,2)</f>
        <v>0</v>
      </c>
      <c r="H64" s="30">
        <f>ROUND(E64-G64,2)</f>
        <v>10.78</v>
      </c>
    </row>
    <row r="65" spans="1:8" x14ac:dyDescent="0.25">
      <c r="A65" s="14" t="s">
        <v>190</v>
      </c>
      <c r="B65" s="14" t="s">
        <v>19</v>
      </c>
      <c r="C65" s="15">
        <v>4.4800000000000004</v>
      </c>
      <c r="D65" s="14">
        <v>21.995000000000001</v>
      </c>
      <c r="E65" s="30">
        <f>ROUND(C65*D65,2)</f>
        <v>98.54</v>
      </c>
      <c r="F65" s="16">
        <v>0</v>
      </c>
      <c r="G65" s="30">
        <f>ROUND(E65*F65,2)</f>
        <v>0</v>
      </c>
      <c r="H65" s="30">
        <f>ROUND(E65-G65,2)</f>
        <v>98.54</v>
      </c>
    </row>
    <row r="66" spans="1:8" x14ac:dyDescent="0.25">
      <c r="A66" s="13" t="s">
        <v>47</v>
      </c>
      <c r="C66" s="30"/>
      <c r="E66" s="30"/>
    </row>
    <row r="67" spans="1:8" x14ac:dyDescent="0.25">
      <c r="A67" s="14" t="s">
        <v>42</v>
      </c>
      <c r="B67" s="14" t="s">
        <v>48</v>
      </c>
      <c r="C67" s="15">
        <v>9.6300000000000008</v>
      </c>
      <c r="D67" s="14">
        <v>1</v>
      </c>
      <c r="E67" s="30">
        <f>ROUND(C67*D67,2)</f>
        <v>9.6300000000000008</v>
      </c>
      <c r="F67" s="16">
        <v>0</v>
      </c>
      <c r="G67" s="30">
        <f>ROUND(E67*F67,2)</f>
        <v>0</v>
      </c>
      <c r="H67" s="30">
        <f t="shared" ref="H67:H73" si="3">ROUND(E67-G67,2)</f>
        <v>9.6300000000000008</v>
      </c>
    </row>
    <row r="68" spans="1:8" x14ac:dyDescent="0.25">
      <c r="A68" s="14" t="s">
        <v>38</v>
      </c>
      <c r="B68" s="14" t="s">
        <v>48</v>
      </c>
      <c r="C68" s="15">
        <v>4.4800000000000004</v>
      </c>
      <c r="D68" s="14">
        <v>1</v>
      </c>
      <c r="E68" s="30">
        <f>ROUND(C68*D68,2)</f>
        <v>4.4800000000000004</v>
      </c>
      <c r="F68" s="16">
        <v>0</v>
      </c>
      <c r="G68" s="30">
        <f>ROUND(E68*F68,2)</f>
        <v>0</v>
      </c>
      <c r="H68" s="30">
        <f t="shared" si="3"/>
        <v>4.4800000000000004</v>
      </c>
    </row>
    <row r="69" spans="1:8" x14ac:dyDescent="0.25">
      <c r="A69" s="14" t="s">
        <v>134</v>
      </c>
      <c r="B69" s="14" t="s">
        <v>48</v>
      </c>
      <c r="C69" s="15">
        <v>5.95</v>
      </c>
      <c r="D69" s="14">
        <v>1</v>
      </c>
      <c r="E69" s="30">
        <f>ROUND(C69*D69,2)</f>
        <v>5.95</v>
      </c>
      <c r="F69" s="16">
        <v>0</v>
      </c>
      <c r="G69" s="30">
        <f>ROUND(E69*F69,2)</f>
        <v>0</v>
      </c>
      <c r="H69" s="30">
        <f t="shared" si="3"/>
        <v>5.95</v>
      </c>
    </row>
    <row r="70" spans="1:8" x14ac:dyDescent="0.25">
      <c r="A70" s="14" t="s">
        <v>190</v>
      </c>
      <c r="B70" s="14" t="s">
        <v>48</v>
      </c>
      <c r="C70" s="15">
        <v>14.31</v>
      </c>
      <c r="D70" s="14">
        <v>1</v>
      </c>
      <c r="E70" s="30">
        <f>ROUND(C70*D70,2)</f>
        <v>14.31</v>
      </c>
      <c r="F70" s="16">
        <v>0</v>
      </c>
      <c r="G70" s="30">
        <f>ROUND(E70*F70,2)</f>
        <v>0</v>
      </c>
      <c r="H70" s="30">
        <f t="shared" si="3"/>
        <v>14.31</v>
      </c>
    </row>
    <row r="71" spans="1:8" x14ac:dyDescent="0.25">
      <c r="A71" s="9" t="s">
        <v>49</v>
      </c>
      <c r="B71" s="9" t="s">
        <v>48</v>
      </c>
      <c r="C71" s="10">
        <v>25.09</v>
      </c>
      <c r="D71" s="9">
        <v>1</v>
      </c>
      <c r="E71" s="28">
        <f>ROUND(C71*D71,2)</f>
        <v>25.09</v>
      </c>
      <c r="F71" s="11">
        <v>0</v>
      </c>
      <c r="G71" s="28">
        <f>ROUND(E71*F71,2)</f>
        <v>0</v>
      </c>
      <c r="H71" s="28">
        <f t="shared" si="3"/>
        <v>25.09</v>
      </c>
    </row>
    <row r="72" spans="1:8" x14ac:dyDescent="0.25">
      <c r="A72" s="7" t="s">
        <v>50</v>
      </c>
      <c r="C72" s="30"/>
      <c r="E72" s="30">
        <f>SUM(E12:E71)</f>
        <v>1008.9500000000002</v>
      </c>
      <c r="G72" s="12">
        <f>SUM(G12:G71)</f>
        <v>0</v>
      </c>
      <c r="H72" s="12">
        <f t="shared" si="3"/>
        <v>1008.95</v>
      </c>
    </row>
    <row r="73" spans="1:8" x14ac:dyDescent="0.25">
      <c r="A73" s="7" t="s">
        <v>51</v>
      </c>
      <c r="C73" s="30"/>
      <c r="E73" s="30">
        <f>+E8-E72</f>
        <v>71.049999999999841</v>
      </c>
      <c r="G73" s="12">
        <f>+G8-G72</f>
        <v>0</v>
      </c>
      <c r="H73" s="12">
        <f t="shared" si="3"/>
        <v>71.05</v>
      </c>
    </row>
    <row r="74" spans="1:8" x14ac:dyDescent="0.25">
      <c r="A74" t="s">
        <v>12</v>
      </c>
      <c r="C74" s="30"/>
      <c r="E74" s="30"/>
    </row>
    <row r="75" spans="1:8" x14ac:dyDescent="0.25">
      <c r="A75" s="7" t="s">
        <v>52</v>
      </c>
      <c r="C75" s="30"/>
      <c r="E75" s="30"/>
    </row>
    <row r="76" spans="1:8" x14ac:dyDescent="0.25">
      <c r="A76" s="14" t="s">
        <v>42</v>
      </c>
      <c r="B76" s="14" t="s">
        <v>48</v>
      </c>
      <c r="C76" s="15">
        <v>24.42</v>
      </c>
      <c r="D76" s="14">
        <v>1</v>
      </c>
      <c r="E76" s="30">
        <f>ROUND(C76*D76,2)</f>
        <v>24.42</v>
      </c>
      <c r="F76" s="16">
        <v>0</v>
      </c>
      <c r="G76" s="30">
        <f>ROUND(E76*F76,2)</f>
        <v>0</v>
      </c>
      <c r="H76" s="30">
        <f t="shared" ref="H76:H82" si="4">ROUND(E76-G76,2)</f>
        <v>24.42</v>
      </c>
    </row>
    <row r="77" spans="1:8" x14ac:dyDescent="0.25">
      <c r="A77" s="14" t="s">
        <v>38</v>
      </c>
      <c r="B77" s="14" t="s">
        <v>48</v>
      </c>
      <c r="C77" s="15">
        <v>31.58</v>
      </c>
      <c r="D77" s="14">
        <v>1</v>
      </c>
      <c r="E77" s="30">
        <f>ROUND(C77*D77,2)</f>
        <v>31.58</v>
      </c>
      <c r="F77" s="16">
        <v>0</v>
      </c>
      <c r="G77" s="30">
        <f>ROUND(E77*F77,2)</f>
        <v>0</v>
      </c>
      <c r="H77" s="30">
        <f t="shared" si="4"/>
        <v>31.58</v>
      </c>
    </row>
    <row r="78" spans="1:8" x14ac:dyDescent="0.25">
      <c r="A78" s="14" t="s">
        <v>134</v>
      </c>
      <c r="B78" s="14" t="s">
        <v>48</v>
      </c>
      <c r="C78" s="15">
        <v>26.16</v>
      </c>
      <c r="D78" s="14">
        <v>1</v>
      </c>
      <c r="E78" s="30">
        <f>ROUND(C78*D78,2)</f>
        <v>26.16</v>
      </c>
      <c r="F78" s="16">
        <v>0</v>
      </c>
      <c r="G78" s="30">
        <f>ROUND(E78*F78,2)</f>
        <v>0</v>
      </c>
      <c r="H78" s="30">
        <f t="shared" si="4"/>
        <v>26.16</v>
      </c>
    </row>
    <row r="79" spans="1:8" x14ac:dyDescent="0.25">
      <c r="A79" s="9" t="s">
        <v>190</v>
      </c>
      <c r="B79" s="9" t="s">
        <v>48</v>
      </c>
      <c r="C79" s="10">
        <v>80.849999999999994</v>
      </c>
      <c r="D79" s="9">
        <v>1</v>
      </c>
      <c r="E79" s="28">
        <f>ROUND(C79*D79,2)</f>
        <v>80.849999999999994</v>
      </c>
      <c r="F79" s="11">
        <v>0</v>
      </c>
      <c r="G79" s="28">
        <f>ROUND(E79*F79,2)</f>
        <v>0</v>
      </c>
      <c r="H79" s="28">
        <f t="shared" si="4"/>
        <v>80.849999999999994</v>
      </c>
    </row>
    <row r="80" spans="1:8" x14ac:dyDescent="0.25">
      <c r="A80" s="7" t="s">
        <v>53</v>
      </c>
      <c r="C80" s="30"/>
      <c r="E80" s="30">
        <f>SUM(E76:E79)</f>
        <v>163.01</v>
      </c>
      <c r="G80" s="12">
        <f>SUM(G76:G79)</f>
        <v>0</v>
      </c>
      <c r="H80" s="12">
        <f t="shared" si="4"/>
        <v>163.01</v>
      </c>
    </row>
    <row r="81" spans="1:8" x14ac:dyDescent="0.25">
      <c r="A81" s="7" t="s">
        <v>54</v>
      </c>
      <c r="C81" s="30"/>
      <c r="E81" s="30">
        <f>+E72+E80</f>
        <v>1171.96</v>
      </c>
      <c r="G81" s="12">
        <f>+G72+G80</f>
        <v>0</v>
      </c>
      <c r="H81" s="12">
        <f t="shared" si="4"/>
        <v>1171.96</v>
      </c>
    </row>
    <row r="82" spans="1:8" x14ac:dyDescent="0.25">
      <c r="A82" s="7" t="s">
        <v>55</v>
      </c>
      <c r="C82" s="30"/>
      <c r="E82" s="30">
        <f>+E8-E81</f>
        <v>-91.960000000000036</v>
      </c>
      <c r="G82" s="12">
        <f>+G8-G81</f>
        <v>0</v>
      </c>
      <c r="H82" s="12">
        <f t="shared" si="4"/>
        <v>-91.96</v>
      </c>
    </row>
    <row r="83" spans="1:8" x14ac:dyDescent="0.25">
      <c r="A83" t="s">
        <v>120</v>
      </c>
      <c r="C83" s="30"/>
      <c r="E83" s="30"/>
    </row>
    <row r="84" spans="1:8" x14ac:dyDescent="0.25">
      <c r="A84" t="s">
        <v>427</v>
      </c>
      <c r="C84" s="30"/>
      <c r="E84" s="30"/>
    </row>
    <row r="85" spans="1:8" x14ac:dyDescent="0.25">
      <c r="C85" s="30"/>
      <c r="E85" s="30"/>
    </row>
    <row r="86" spans="1:8" x14ac:dyDescent="0.25">
      <c r="A86" s="7" t="s">
        <v>121</v>
      </c>
      <c r="C86" s="30"/>
      <c r="E86" s="30"/>
    </row>
    <row r="87" spans="1:8" x14ac:dyDescent="0.25">
      <c r="A87" s="7" t="s">
        <v>122</v>
      </c>
      <c r="C87" s="30"/>
      <c r="E87" s="30"/>
    </row>
    <row r="99" spans="1:5" x14ac:dyDescent="0.25">
      <c r="A99" s="7" t="s">
        <v>50</v>
      </c>
      <c r="E99" s="34">
        <f>VLOOKUP(A99,$A$1:$H$98,5,FALSE)</f>
        <v>1008.9500000000002</v>
      </c>
    </row>
    <row r="100" spans="1:5" x14ac:dyDescent="0.25">
      <c r="A100" s="7" t="s">
        <v>295</v>
      </c>
      <c r="E100" s="34">
        <f>VLOOKUP(A100,$A$1:$H$98,5,FALSE)</f>
        <v>163.01</v>
      </c>
    </row>
    <row r="101" spans="1:5" x14ac:dyDescent="0.25">
      <c r="A101" s="7" t="s">
        <v>296</v>
      </c>
      <c r="E101" s="34">
        <f t="shared" ref="E101:E102" si="5">VLOOKUP(A101,$A$1:$H$98,5,FALSE)</f>
        <v>1171.96</v>
      </c>
    </row>
    <row r="102" spans="1:5" x14ac:dyDescent="0.25">
      <c r="A102" s="7" t="s">
        <v>55</v>
      </c>
      <c r="E102" s="34">
        <f t="shared" si="5"/>
        <v>-91.960000000000036</v>
      </c>
    </row>
    <row r="104" spans="1:5" x14ac:dyDescent="0.25">
      <c r="A104" s="42" t="s">
        <v>257</v>
      </c>
      <c r="D104" s="39" t="s">
        <v>258</v>
      </c>
    </row>
    <row r="105" spans="1:5" x14ac:dyDescent="0.25">
      <c r="B105" s="34">
        <f>E102</f>
        <v>-91.960000000000036</v>
      </c>
      <c r="E105" s="34">
        <f>E102</f>
        <v>-91.960000000000036</v>
      </c>
    </row>
    <row r="106" spans="1:5" x14ac:dyDescent="0.25">
      <c r="A106">
        <f>A107-Calculator!$B$15</f>
        <v>205</v>
      </c>
      <c r="B106">
        <f t="dataTable" ref="B106:B112" dt2D="0" dtr="0" r1="D7" ca="1"/>
        <v>178.03999999999996</v>
      </c>
      <c r="D106">
        <f>D107-Calculator!$B$27</f>
        <v>45</v>
      </c>
      <c r="E106">
        <f t="dataTable" ref="E106:E112" dt2D="0" dtr="0" r1="D7" ca="1"/>
        <v>-781.96</v>
      </c>
    </row>
    <row r="107" spans="1:5" x14ac:dyDescent="0.25">
      <c r="A107">
        <f>A108-Calculator!$B$15</f>
        <v>210</v>
      </c>
      <c r="B107">
        <v>208.03999999999996</v>
      </c>
      <c r="D107">
        <f>D108-Calculator!$B$27</f>
        <v>50</v>
      </c>
      <c r="E107">
        <v>-751.96</v>
      </c>
    </row>
    <row r="108" spans="1:5" x14ac:dyDescent="0.25">
      <c r="A108">
        <f>A109-Calculator!$B$15</f>
        <v>215</v>
      </c>
      <c r="B108">
        <v>238.03999999999996</v>
      </c>
      <c r="D108">
        <f>D109-Calculator!$B$27</f>
        <v>55</v>
      </c>
      <c r="E108">
        <v>-721.96</v>
      </c>
    </row>
    <row r="109" spans="1:5" x14ac:dyDescent="0.25">
      <c r="A109">
        <f>Calculator!B10</f>
        <v>220</v>
      </c>
      <c r="B109">
        <v>268.03999999999996</v>
      </c>
      <c r="D109">
        <f>Calculator!B22</f>
        <v>60</v>
      </c>
      <c r="E109">
        <v>-691.96</v>
      </c>
    </row>
    <row r="110" spans="1:5" x14ac:dyDescent="0.25">
      <c r="A110">
        <f>A109+Calculator!$B$15</f>
        <v>225</v>
      </c>
      <c r="B110">
        <v>298.03999999999996</v>
      </c>
      <c r="D110">
        <f>D109+Calculator!$B$27</f>
        <v>65</v>
      </c>
      <c r="E110">
        <v>-661.96</v>
      </c>
    </row>
    <row r="111" spans="1:5" x14ac:dyDescent="0.25">
      <c r="A111">
        <f>A110+Calculator!$B$15</f>
        <v>230</v>
      </c>
      <c r="B111">
        <v>328.03999999999996</v>
      </c>
      <c r="D111">
        <f>D110+Calculator!$B$27</f>
        <v>70</v>
      </c>
      <c r="E111">
        <v>-631.96</v>
      </c>
    </row>
    <row r="112" spans="1:5" x14ac:dyDescent="0.25">
      <c r="A112">
        <f>A111+Calculator!$B$15</f>
        <v>235</v>
      </c>
      <c r="B112">
        <v>358.03999999999996</v>
      </c>
      <c r="D112">
        <f>D111+Calculator!$B$27</f>
        <v>75</v>
      </c>
      <c r="E112">
        <v>-601.96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B37B8-BB76-4D0A-9357-668C5DF89D49}">
  <dimension ref="A1:H112"/>
  <sheetViews>
    <sheetView topLeftCell="A25" workbookViewId="0">
      <selection activeCell="D44" sqref="D44:D46"/>
    </sheetView>
  </sheetViews>
  <sheetFormatPr defaultRowHeight="15" x14ac:dyDescent="0.25"/>
  <cols>
    <col min="1" max="1" width="25.7109375" customWidth="1"/>
    <col min="5" max="5" width="11" customWidth="1"/>
    <col min="8" max="8" width="11" customWidth="1"/>
  </cols>
  <sheetData>
    <row r="1" spans="1:8" x14ac:dyDescent="0.25">
      <c r="A1" s="59" t="s">
        <v>215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197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457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124</v>
      </c>
      <c r="C7" s="49">
        <f>IF(Calculator!B7="Rice",Calculator!B13,IF(Calculator!B19="Rice",Calculator!B25,6.75))</f>
        <v>6.75</v>
      </c>
      <c r="D7" s="50">
        <f>IF(Calculator!B7="Rice",Calculator!B10,IF(Calculator!B19="Rice",Calculator!B22,160))</f>
        <v>160</v>
      </c>
      <c r="E7" s="28">
        <f>ROUND(C7*D7,2)</f>
        <v>1080</v>
      </c>
      <c r="F7" s="11">
        <v>0</v>
      </c>
      <c r="G7" s="28">
        <f>ROUND(E7*F7,2)</f>
        <v>0</v>
      </c>
      <c r="H7" s="28">
        <f>ROUND(E7-G7,2)</f>
        <v>1080</v>
      </c>
    </row>
    <row r="8" spans="1:8" x14ac:dyDescent="0.25">
      <c r="A8" s="7" t="s">
        <v>11</v>
      </c>
      <c r="C8" s="30"/>
      <c r="E8" s="30">
        <f>SUM(E7:E7)</f>
        <v>1080</v>
      </c>
      <c r="G8" s="12">
        <f>SUM(G7:G7)</f>
        <v>0</v>
      </c>
      <c r="H8" s="12">
        <f>ROUND(E8-G8,2)</f>
        <v>1080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4.5</v>
      </c>
      <c r="E12" s="30">
        <f>ROUND(C12*D12,2)</f>
        <v>34.200000000000003</v>
      </c>
      <c r="F12" s="16">
        <v>0</v>
      </c>
      <c r="G12" s="30">
        <f>ROUND(E12*F12,2)</f>
        <v>0</v>
      </c>
      <c r="H12" s="30">
        <f>ROUND(E12-G12,2)</f>
        <v>34.200000000000003</v>
      </c>
    </row>
    <row r="13" spans="1:8" x14ac:dyDescent="0.25">
      <c r="A13" s="14" t="s">
        <v>57</v>
      </c>
      <c r="B13" s="14" t="s">
        <v>16</v>
      </c>
      <c r="C13" s="15">
        <v>6.4</v>
      </c>
      <c r="D13" s="14">
        <v>1.5</v>
      </c>
      <c r="E13" s="30">
        <f>ROUND(C13*D13,2)</f>
        <v>9.6</v>
      </c>
      <c r="F13" s="16">
        <v>0</v>
      </c>
      <c r="G13" s="30">
        <f>ROUND(E13*F13,2)</f>
        <v>0</v>
      </c>
      <c r="H13" s="30">
        <f>ROUND(E13-G13,2)</f>
        <v>9.6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167</v>
      </c>
      <c r="B15" s="14" t="s">
        <v>21</v>
      </c>
      <c r="C15" s="15">
        <v>50</v>
      </c>
      <c r="D15" s="14">
        <v>0.5</v>
      </c>
      <c r="E15" s="30">
        <f>ROUND(C15*D15,2)</f>
        <v>25</v>
      </c>
      <c r="F15" s="16">
        <v>0</v>
      </c>
      <c r="G15" s="30">
        <f>ROUND(E15*F15,2)</f>
        <v>0</v>
      </c>
      <c r="H15" s="30">
        <f>ROUND(E15-G15,2)</f>
        <v>25</v>
      </c>
    </row>
    <row r="16" spans="1:8" x14ac:dyDescent="0.25">
      <c r="A16" s="14" t="s">
        <v>154</v>
      </c>
      <c r="B16" s="14" t="s">
        <v>21</v>
      </c>
      <c r="C16" s="15">
        <v>55.4</v>
      </c>
      <c r="D16" s="14">
        <v>0.5</v>
      </c>
      <c r="E16" s="30">
        <f>ROUND(C16*D16,2)</f>
        <v>27.7</v>
      </c>
      <c r="F16" s="16">
        <v>0</v>
      </c>
      <c r="G16" s="30">
        <f>ROUND(E16*F16,2)</f>
        <v>0</v>
      </c>
      <c r="H16" s="30">
        <f>ROUND(E16-G16,2)</f>
        <v>27.7</v>
      </c>
    </row>
    <row r="17" spans="1:8" x14ac:dyDescent="0.25">
      <c r="A17" s="14" t="s">
        <v>168</v>
      </c>
      <c r="B17" s="14" t="s">
        <v>21</v>
      </c>
      <c r="C17" s="15">
        <v>41.58</v>
      </c>
      <c r="D17" s="14">
        <v>3.3220000000000001</v>
      </c>
      <c r="E17" s="30">
        <f>ROUND(C17*D17,2)</f>
        <v>138.13</v>
      </c>
      <c r="F17" s="16">
        <v>0</v>
      </c>
      <c r="G17" s="30">
        <f>ROUND(E17*F17,2)</f>
        <v>0</v>
      </c>
      <c r="H17" s="30">
        <f>ROUND(E17-G17,2)</f>
        <v>138.13</v>
      </c>
    </row>
    <row r="18" spans="1:8" x14ac:dyDescent="0.25">
      <c r="A18" s="14" t="s">
        <v>169</v>
      </c>
      <c r="B18" s="14" t="s">
        <v>26</v>
      </c>
      <c r="C18" s="15">
        <v>18</v>
      </c>
      <c r="D18" s="14">
        <v>0.8</v>
      </c>
      <c r="E18" s="30">
        <f>ROUND(C18*D18,2)</f>
        <v>14.4</v>
      </c>
      <c r="F18" s="16">
        <v>0</v>
      </c>
      <c r="G18" s="30">
        <f>ROUND(E18*F18,2)</f>
        <v>0</v>
      </c>
      <c r="H18" s="30">
        <f>ROUND(E18-G18,2)</f>
        <v>14.4</v>
      </c>
    </row>
    <row r="19" spans="1:8" x14ac:dyDescent="0.25">
      <c r="A19" s="13" t="s">
        <v>24</v>
      </c>
      <c r="C19" s="30"/>
      <c r="E19" s="30"/>
    </row>
    <row r="20" spans="1:8" x14ac:dyDescent="0.25">
      <c r="A20" s="14" t="s">
        <v>25</v>
      </c>
      <c r="B20" s="14" t="s">
        <v>18</v>
      </c>
      <c r="C20" s="15">
        <v>0.34</v>
      </c>
      <c r="D20" s="14">
        <v>80</v>
      </c>
      <c r="E20" s="30">
        <f t="shared" ref="E20:E27" si="0">ROUND(C20*D20,2)</f>
        <v>27.2</v>
      </c>
      <c r="F20" s="16">
        <v>0</v>
      </c>
      <c r="G20" s="30">
        <f t="shared" ref="G20:G27" si="1">ROUND(E20*F20,2)</f>
        <v>0</v>
      </c>
      <c r="H20" s="30">
        <f t="shared" ref="H20:H27" si="2">ROUND(E20-G20,2)</f>
        <v>27.2</v>
      </c>
    </row>
    <row r="21" spans="1:8" x14ac:dyDescent="0.25">
      <c r="A21" s="14" t="s">
        <v>138</v>
      </c>
      <c r="B21" s="14" t="s">
        <v>26</v>
      </c>
      <c r="C21" s="15">
        <v>3.33</v>
      </c>
      <c r="D21" s="14">
        <v>2</v>
      </c>
      <c r="E21" s="30">
        <f t="shared" si="0"/>
        <v>6.66</v>
      </c>
      <c r="F21" s="16">
        <v>0</v>
      </c>
      <c r="G21" s="30">
        <f t="shared" si="1"/>
        <v>0</v>
      </c>
      <c r="H21" s="30">
        <f t="shared" si="2"/>
        <v>6.66</v>
      </c>
    </row>
    <row r="22" spans="1:8" x14ac:dyDescent="0.25">
      <c r="A22" s="14" t="s">
        <v>170</v>
      </c>
      <c r="B22" s="14" t="s">
        <v>26</v>
      </c>
      <c r="C22" s="15">
        <v>18</v>
      </c>
      <c r="D22" s="14">
        <v>1.3</v>
      </c>
      <c r="E22" s="30">
        <f t="shared" si="0"/>
        <v>23.4</v>
      </c>
      <c r="F22" s="16">
        <v>0</v>
      </c>
      <c r="G22" s="30">
        <f t="shared" si="1"/>
        <v>0</v>
      </c>
      <c r="H22" s="30">
        <f t="shared" si="2"/>
        <v>23.4</v>
      </c>
    </row>
    <row r="23" spans="1:8" x14ac:dyDescent="0.25">
      <c r="A23" s="14" t="s">
        <v>171</v>
      </c>
      <c r="B23" s="14" t="s">
        <v>18</v>
      </c>
      <c r="C23" s="15">
        <v>6.72</v>
      </c>
      <c r="D23" s="14">
        <v>3</v>
      </c>
      <c r="E23" s="30">
        <f t="shared" si="0"/>
        <v>20.16</v>
      </c>
      <c r="F23" s="16">
        <v>0</v>
      </c>
      <c r="G23" s="30">
        <f t="shared" si="1"/>
        <v>0</v>
      </c>
      <c r="H23" s="30">
        <f t="shared" si="2"/>
        <v>20.16</v>
      </c>
    </row>
    <row r="24" spans="1:8" x14ac:dyDescent="0.25">
      <c r="A24" s="14" t="s">
        <v>172</v>
      </c>
      <c r="B24" s="14" t="s">
        <v>18</v>
      </c>
      <c r="C24" s="15">
        <v>45.96</v>
      </c>
      <c r="D24" s="14">
        <v>0.5</v>
      </c>
      <c r="E24" s="30">
        <f t="shared" si="0"/>
        <v>22.98</v>
      </c>
      <c r="F24" s="16">
        <v>0</v>
      </c>
      <c r="G24" s="30">
        <f t="shared" si="1"/>
        <v>0</v>
      </c>
      <c r="H24" s="30">
        <f t="shared" si="2"/>
        <v>22.98</v>
      </c>
    </row>
    <row r="25" spans="1:8" x14ac:dyDescent="0.25">
      <c r="A25" s="14" t="s">
        <v>173</v>
      </c>
      <c r="B25" s="14" t="s">
        <v>26</v>
      </c>
      <c r="C25" s="15">
        <v>17.5</v>
      </c>
      <c r="D25" s="14">
        <v>2</v>
      </c>
      <c r="E25" s="30">
        <f t="shared" si="0"/>
        <v>35</v>
      </c>
      <c r="F25" s="16">
        <v>0</v>
      </c>
      <c r="G25" s="30">
        <f t="shared" si="1"/>
        <v>0</v>
      </c>
      <c r="H25" s="30">
        <f t="shared" si="2"/>
        <v>35</v>
      </c>
    </row>
    <row r="26" spans="1:8" x14ac:dyDescent="0.25">
      <c r="A26" s="14" t="s">
        <v>174</v>
      </c>
      <c r="B26" s="14" t="s">
        <v>18</v>
      </c>
      <c r="C26" s="15">
        <v>20.07</v>
      </c>
      <c r="D26" s="14">
        <v>0.67</v>
      </c>
      <c r="E26" s="30">
        <f t="shared" si="0"/>
        <v>13.45</v>
      </c>
      <c r="F26" s="16">
        <v>0</v>
      </c>
      <c r="G26" s="30">
        <f t="shared" si="1"/>
        <v>0</v>
      </c>
      <c r="H26" s="30">
        <f t="shared" si="2"/>
        <v>13.45</v>
      </c>
    </row>
    <row r="27" spans="1:8" x14ac:dyDescent="0.25">
      <c r="A27" s="14" t="s">
        <v>175</v>
      </c>
      <c r="B27" s="14" t="s">
        <v>18</v>
      </c>
      <c r="C27" s="15">
        <v>1.95</v>
      </c>
      <c r="D27" s="14">
        <v>7.5</v>
      </c>
      <c r="E27" s="30">
        <f t="shared" si="0"/>
        <v>14.63</v>
      </c>
      <c r="F27" s="16">
        <v>0</v>
      </c>
      <c r="G27" s="30">
        <f t="shared" si="1"/>
        <v>0</v>
      </c>
      <c r="H27" s="30">
        <f t="shared" si="2"/>
        <v>14.63</v>
      </c>
    </row>
    <row r="28" spans="1:8" x14ac:dyDescent="0.25">
      <c r="A28" s="13" t="s">
        <v>27</v>
      </c>
      <c r="C28" s="30"/>
      <c r="E28" s="30"/>
    </row>
    <row r="29" spans="1:8" x14ac:dyDescent="0.25">
      <c r="A29" s="14" t="s">
        <v>455</v>
      </c>
      <c r="B29" s="14" t="s">
        <v>18</v>
      </c>
      <c r="C29" s="15">
        <v>1.1299999999999999</v>
      </c>
      <c r="D29" s="14">
        <v>13.5</v>
      </c>
      <c r="E29" s="30">
        <f>ROUND(C29*D29,2)</f>
        <v>15.26</v>
      </c>
      <c r="F29" s="16">
        <v>0</v>
      </c>
      <c r="G29" s="30">
        <f>ROUND(E29*F29,2)</f>
        <v>0</v>
      </c>
      <c r="H29" s="30">
        <f>ROUND(E29-G29,2)</f>
        <v>15.26</v>
      </c>
    </row>
    <row r="30" spans="1:8" x14ac:dyDescent="0.25">
      <c r="A30" s="13" t="s">
        <v>30</v>
      </c>
      <c r="C30" s="30"/>
      <c r="E30" s="30"/>
    </row>
    <row r="31" spans="1:8" x14ac:dyDescent="0.25">
      <c r="A31" s="14" t="s">
        <v>31</v>
      </c>
      <c r="B31" s="14" t="s">
        <v>32</v>
      </c>
      <c r="C31" s="15">
        <v>0.24</v>
      </c>
      <c r="D31" s="14">
        <v>33</v>
      </c>
      <c r="E31" s="30">
        <f>ROUND(C31*D31,2)</f>
        <v>7.92</v>
      </c>
      <c r="F31" s="16">
        <v>0</v>
      </c>
      <c r="G31" s="30">
        <f>ROUND(E31*F31,2)</f>
        <v>0</v>
      </c>
      <c r="H31" s="30">
        <f>ROUND(E31-G31,2)</f>
        <v>7.92</v>
      </c>
    </row>
    <row r="32" spans="1:8" x14ac:dyDescent="0.25">
      <c r="A32" s="13" t="s">
        <v>33</v>
      </c>
      <c r="C32" s="30"/>
      <c r="E32" s="30"/>
    </row>
    <row r="33" spans="1:8" x14ac:dyDescent="0.25">
      <c r="A33" s="14" t="s">
        <v>194</v>
      </c>
      <c r="B33" s="14" t="s">
        <v>29</v>
      </c>
      <c r="C33" s="15">
        <v>6.31</v>
      </c>
      <c r="D33" s="14">
        <v>23</v>
      </c>
      <c r="E33" s="30">
        <f>ROUND(C33*D33,2)</f>
        <v>145.13</v>
      </c>
      <c r="F33" s="16">
        <v>0</v>
      </c>
      <c r="G33" s="30">
        <f>ROUND(E33*F33,2)</f>
        <v>0</v>
      </c>
      <c r="H33" s="30">
        <f>ROUND(E33-G33,2)</f>
        <v>145.13</v>
      </c>
    </row>
    <row r="34" spans="1:8" x14ac:dyDescent="0.25">
      <c r="A34" s="14" t="s">
        <v>195</v>
      </c>
      <c r="B34" s="14" t="s">
        <v>29</v>
      </c>
      <c r="C34" s="15">
        <v>1.93</v>
      </c>
      <c r="D34" s="14">
        <v>4.25</v>
      </c>
      <c r="E34" s="30">
        <f>ROUND(C34*D34,2)</f>
        <v>8.1999999999999993</v>
      </c>
      <c r="F34" s="16">
        <v>0</v>
      </c>
      <c r="G34" s="30">
        <f>ROUND(E34*F34,2)</f>
        <v>0</v>
      </c>
      <c r="H34" s="30">
        <f>ROUND(E34-G34,2)</f>
        <v>8.1999999999999993</v>
      </c>
    </row>
    <row r="35" spans="1:8" x14ac:dyDescent="0.25">
      <c r="A35" s="14" t="s">
        <v>177</v>
      </c>
      <c r="B35" s="14" t="s">
        <v>178</v>
      </c>
      <c r="C35" s="15">
        <v>0.28999999999999998</v>
      </c>
      <c r="D35" s="14">
        <v>4.25</v>
      </c>
      <c r="E35" s="30">
        <f>ROUND(C35*D35,2)</f>
        <v>1.23</v>
      </c>
      <c r="F35" s="16">
        <v>0</v>
      </c>
      <c r="G35" s="30">
        <f>ROUND(E35*F35,2)</f>
        <v>0</v>
      </c>
      <c r="H35" s="30">
        <f>ROUND(E35-G35,2)</f>
        <v>1.23</v>
      </c>
    </row>
    <row r="36" spans="1:8" x14ac:dyDescent="0.25">
      <c r="A36" s="13" t="s">
        <v>114</v>
      </c>
      <c r="C36" s="30"/>
      <c r="E36" s="30"/>
    </row>
    <row r="37" spans="1:8" x14ac:dyDescent="0.25">
      <c r="A37" s="14" t="s">
        <v>181</v>
      </c>
      <c r="B37" s="14" t="s">
        <v>26</v>
      </c>
      <c r="C37" s="15">
        <v>1.34</v>
      </c>
      <c r="D37" s="14">
        <v>1.5</v>
      </c>
      <c r="E37" s="30">
        <f>ROUND(C37*D37,2)</f>
        <v>2.0099999999999998</v>
      </c>
      <c r="F37" s="16">
        <v>0</v>
      </c>
      <c r="G37" s="30">
        <f>ROUND(E37*F37,2)</f>
        <v>0</v>
      </c>
      <c r="H37" s="30">
        <f>ROUND(E37-G37,2)</f>
        <v>2.0099999999999998</v>
      </c>
    </row>
    <row r="38" spans="1:8" x14ac:dyDescent="0.25">
      <c r="A38" s="14" t="s">
        <v>180</v>
      </c>
      <c r="B38" s="14" t="s">
        <v>26</v>
      </c>
      <c r="C38" s="15">
        <v>4.75</v>
      </c>
      <c r="D38" s="14">
        <v>0.5</v>
      </c>
      <c r="E38" s="30">
        <f>ROUND(C38*D38,2)</f>
        <v>2.38</v>
      </c>
      <c r="F38" s="16">
        <v>0</v>
      </c>
      <c r="G38" s="30">
        <f>ROUND(E38*F38,2)</f>
        <v>0</v>
      </c>
      <c r="H38" s="30">
        <f>ROUND(E38-G38,2)</f>
        <v>2.38</v>
      </c>
    </row>
    <row r="39" spans="1:8" x14ac:dyDescent="0.25">
      <c r="A39" s="14" t="s">
        <v>182</v>
      </c>
      <c r="B39" s="14" t="s">
        <v>26</v>
      </c>
      <c r="C39" s="15">
        <v>6.01</v>
      </c>
      <c r="D39" s="14">
        <v>0.5</v>
      </c>
      <c r="E39" s="30">
        <f>ROUND(C39*D39,2)</f>
        <v>3.01</v>
      </c>
      <c r="F39" s="16">
        <v>0</v>
      </c>
      <c r="G39" s="30">
        <f>ROUND(E39*F39,2)</f>
        <v>0</v>
      </c>
      <c r="H39" s="30">
        <f>ROUND(E39-G39,2)</f>
        <v>3.01</v>
      </c>
    </row>
    <row r="40" spans="1:8" x14ac:dyDescent="0.25">
      <c r="A40" s="14" t="s">
        <v>183</v>
      </c>
      <c r="B40" s="14" t="s">
        <v>26</v>
      </c>
      <c r="C40" s="15">
        <v>2.86</v>
      </c>
      <c r="D40" s="14">
        <v>0.4</v>
      </c>
      <c r="E40" s="30">
        <f>ROUND(C40*D40,2)</f>
        <v>1.1399999999999999</v>
      </c>
      <c r="F40" s="16">
        <v>0</v>
      </c>
      <c r="G40" s="30">
        <f>ROUND(E40*F40,2)</f>
        <v>0</v>
      </c>
      <c r="H40" s="30">
        <f>ROUND(E40-G40,2)</f>
        <v>1.1399999999999999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184</v>
      </c>
      <c r="B42" s="14" t="s">
        <v>21</v>
      </c>
      <c r="C42" s="15">
        <v>8</v>
      </c>
      <c r="D42" s="14">
        <v>4.3220000000000001</v>
      </c>
      <c r="E42" s="30">
        <f>ROUND(C42*D42,2)</f>
        <v>34.58</v>
      </c>
      <c r="F42" s="16">
        <v>0</v>
      </c>
      <c r="G42" s="30">
        <f>ROUND(E42*F42,2)</f>
        <v>0</v>
      </c>
      <c r="H42" s="30">
        <f>ROUND(E42-G42,2)</f>
        <v>34.58</v>
      </c>
    </row>
    <row r="43" spans="1:8" x14ac:dyDescent="0.25">
      <c r="A43" s="13" t="s">
        <v>131</v>
      </c>
      <c r="C43" s="30"/>
      <c r="E43" s="30"/>
    </row>
    <row r="44" spans="1:8" x14ac:dyDescent="0.25">
      <c r="A44" s="14" t="s">
        <v>185</v>
      </c>
      <c r="B44" s="14" t="s">
        <v>124</v>
      </c>
      <c r="C44" s="15">
        <v>0.35</v>
      </c>
      <c r="D44" s="14">
        <f>$D$7</f>
        <v>160</v>
      </c>
      <c r="E44" s="30">
        <f>ROUND(C44*D44,2)</f>
        <v>56</v>
      </c>
      <c r="F44" s="16">
        <v>0</v>
      </c>
      <c r="G44" s="30">
        <f>ROUND(E44*F44,2)</f>
        <v>0</v>
      </c>
      <c r="H44" s="30">
        <f>ROUND(E44-G44,2)</f>
        <v>56</v>
      </c>
    </row>
    <row r="45" spans="1:8" x14ac:dyDescent="0.25">
      <c r="A45" s="13" t="s">
        <v>186</v>
      </c>
      <c r="C45" s="30"/>
      <c r="E45" s="30"/>
    </row>
    <row r="46" spans="1:8" x14ac:dyDescent="0.25">
      <c r="A46" s="14" t="s">
        <v>187</v>
      </c>
      <c r="B46" s="14" t="s">
        <v>124</v>
      </c>
      <c r="C46" s="15">
        <v>0.4</v>
      </c>
      <c r="D46" s="14">
        <f>$D$7</f>
        <v>160</v>
      </c>
      <c r="E46" s="30">
        <f>ROUND(C46*D46,2)</f>
        <v>64</v>
      </c>
      <c r="F46" s="16">
        <v>0</v>
      </c>
      <c r="G46" s="30">
        <f>ROUND(E46*F46,2)</f>
        <v>0</v>
      </c>
      <c r="H46" s="30">
        <f>ROUND(E46-G46,2)</f>
        <v>64</v>
      </c>
    </row>
    <row r="47" spans="1:8" x14ac:dyDescent="0.25">
      <c r="A47" s="13" t="s">
        <v>99</v>
      </c>
      <c r="C47" s="30"/>
      <c r="E47" s="30"/>
    </row>
    <row r="48" spans="1:8" x14ac:dyDescent="0.25">
      <c r="A48" s="14" t="s">
        <v>188</v>
      </c>
      <c r="B48" s="14" t="s">
        <v>48</v>
      </c>
      <c r="C48" s="15">
        <v>4.5</v>
      </c>
      <c r="D48" s="14">
        <v>0.5</v>
      </c>
      <c r="E48" s="30">
        <f>ROUND(C48*D48,2)</f>
        <v>2.25</v>
      </c>
      <c r="F48" s="16">
        <v>0</v>
      </c>
      <c r="G48" s="30">
        <f>ROUND(E48*F48,2)</f>
        <v>0</v>
      </c>
      <c r="H48" s="30">
        <f>ROUND(E48-G48,2)</f>
        <v>2.25</v>
      </c>
    </row>
    <row r="49" spans="1:8" x14ac:dyDescent="0.25">
      <c r="A49" s="13" t="s">
        <v>116</v>
      </c>
      <c r="C49" s="30"/>
      <c r="E49" s="30"/>
    </row>
    <row r="50" spans="1:8" x14ac:dyDescent="0.25">
      <c r="A50" s="14" t="s">
        <v>189</v>
      </c>
      <c r="B50" s="14" t="s">
        <v>48</v>
      </c>
      <c r="C50" s="15">
        <v>8</v>
      </c>
      <c r="D50" s="14">
        <v>1</v>
      </c>
      <c r="E50" s="30">
        <f>ROUND(C50*D50,2)</f>
        <v>8</v>
      </c>
      <c r="F50" s="16">
        <v>0</v>
      </c>
      <c r="G50" s="30">
        <f>ROUND(E50*F50,2)</f>
        <v>0</v>
      </c>
      <c r="H50" s="30">
        <f>ROUND(E50-G50,2)</f>
        <v>8</v>
      </c>
    </row>
    <row r="51" spans="1:8" x14ac:dyDescent="0.25">
      <c r="A51" s="13" t="s">
        <v>118</v>
      </c>
      <c r="C51" s="30"/>
      <c r="E51" s="30"/>
    </row>
    <row r="52" spans="1:8" x14ac:dyDescent="0.25">
      <c r="A52" s="14" t="s">
        <v>119</v>
      </c>
      <c r="B52" s="14" t="s">
        <v>48</v>
      </c>
      <c r="C52" s="15">
        <v>10</v>
      </c>
      <c r="D52" s="14">
        <v>0.33300000000000002</v>
      </c>
      <c r="E52" s="30">
        <f>ROUND(C52*D52,2)</f>
        <v>3.33</v>
      </c>
      <c r="F52" s="16">
        <v>0</v>
      </c>
      <c r="G52" s="30">
        <f>ROUND(E52*F52,2)</f>
        <v>0</v>
      </c>
      <c r="H52" s="30">
        <f>ROUND(E52-G52,2)</f>
        <v>3.33</v>
      </c>
    </row>
    <row r="53" spans="1:8" x14ac:dyDescent="0.25">
      <c r="A53" s="13" t="s">
        <v>37</v>
      </c>
      <c r="C53" s="30"/>
      <c r="E53" s="30"/>
    </row>
    <row r="54" spans="1:8" x14ac:dyDescent="0.25">
      <c r="A54" s="14" t="s">
        <v>38</v>
      </c>
      <c r="B54" s="14" t="s">
        <v>39</v>
      </c>
      <c r="C54" s="15">
        <v>16.54</v>
      </c>
      <c r="D54" s="14">
        <v>0.52810000000000001</v>
      </c>
      <c r="E54" s="30">
        <f>ROUND(C54*D54,2)</f>
        <v>8.73</v>
      </c>
      <c r="F54" s="16">
        <v>0</v>
      </c>
      <c r="G54" s="30">
        <f>ROUND(E54*F54,2)</f>
        <v>0</v>
      </c>
      <c r="H54" s="30">
        <f>ROUND(E54-G54,2)</f>
        <v>8.73</v>
      </c>
    </row>
    <row r="55" spans="1:8" x14ac:dyDescent="0.25">
      <c r="A55" s="14" t="s">
        <v>134</v>
      </c>
      <c r="B55" s="14" t="s">
        <v>39</v>
      </c>
      <c r="C55" s="15">
        <v>16.54</v>
      </c>
      <c r="D55" s="14">
        <v>0.11</v>
      </c>
      <c r="E55" s="30">
        <f>ROUND(C55*D55,2)</f>
        <v>1.82</v>
      </c>
      <c r="F55" s="16">
        <v>0</v>
      </c>
      <c r="G55" s="30">
        <f>ROUND(E55*F55,2)</f>
        <v>0</v>
      </c>
      <c r="H55" s="30">
        <f>ROUND(E55-G55,2)</f>
        <v>1.82</v>
      </c>
    </row>
    <row r="56" spans="1:8" x14ac:dyDescent="0.25">
      <c r="A56" s="13" t="s">
        <v>40</v>
      </c>
      <c r="C56" s="30"/>
      <c r="E56" s="30"/>
    </row>
    <row r="57" spans="1:8" x14ac:dyDescent="0.25">
      <c r="A57" s="14" t="s">
        <v>41</v>
      </c>
      <c r="B57" s="14" t="s">
        <v>39</v>
      </c>
      <c r="C57" s="15">
        <v>9.06</v>
      </c>
      <c r="D57" s="14">
        <v>1.125</v>
      </c>
      <c r="E57" s="30">
        <f>ROUND(C57*D57,2)</f>
        <v>10.19</v>
      </c>
      <c r="F57" s="16">
        <v>0</v>
      </c>
      <c r="G57" s="30">
        <f>ROUND(E57*F57,2)</f>
        <v>0</v>
      </c>
      <c r="H57" s="30">
        <f>ROUND(E57-G57,2)</f>
        <v>10.19</v>
      </c>
    </row>
    <row r="58" spans="1:8" x14ac:dyDescent="0.25">
      <c r="A58" s="14" t="s">
        <v>42</v>
      </c>
      <c r="B58" s="14" t="s">
        <v>39</v>
      </c>
      <c r="C58" s="15">
        <v>9.06</v>
      </c>
      <c r="D58" s="14">
        <v>3.7499999999999999E-2</v>
      </c>
      <c r="E58" s="30">
        <f>ROUND(C58*D58,2)</f>
        <v>0.34</v>
      </c>
      <c r="F58" s="16">
        <v>0</v>
      </c>
      <c r="G58" s="30">
        <f>ROUND(E58*F58,2)</f>
        <v>0</v>
      </c>
      <c r="H58" s="30">
        <f>ROUND(E58-G58,2)</f>
        <v>0.34</v>
      </c>
    </row>
    <row r="59" spans="1:8" x14ac:dyDescent="0.25">
      <c r="A59" s="13" t="s">
        <v>43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0.25</v>
      </c>
      <c r="E60" s="30">
        <f>ROUND(C60*D60,2)</f>
        <v>2.27</v>
      </c>
      <c r="F60" s="16">
        <v>0</v>
      </c>
      <c r="G60" s="30">
        <f>ROUND(E60*F60,2)</f>
        <v>0</v>
      </c>
      <c r="H60" s="30">
        <f>ROUND(E60-G60,2)</f>
        <v>2.27</v>
      </c>
    </row>
    <row r="61" spans="1:8" x14ac:dyDescent="0.25">
      <c r="A61" s="14" t="s">
        <v>42</v>
      </c>
      <c r="B61" s="14" t="s">
        <v>39</v>
      </c>
      <c r="C61" s="15">
        <v>9.06</v>
      </c>
      <c r="D61" s="14">
        <v>7.8600000000000003E-2</v>
      </c>
      <c r="E61" s="30">
        <f>ROUND(C61*D61,2)</f>
        <v>0.71</v>
      </c>
      <c r="F61" s="16">
        <v>0</v>
      </c>
      <c r="G61" s="30">
        <f>ROUND(E61*F61,2)</f>
        <v>0</v>
      </c>
      <c r="H61" s="30">
        <f>ROUND(E61-G61,2)</f>
        <v>0.71</v>
      </c>
    </row>
    <row r="62" spans="1:8" x14ac:dyDescent="0.25">
      <c r="A62" s="13" t="s">
        <v>100</v>
      </c>
      <c r="C62" s="30"/>
      <c r="E62" s="30"/>
    </row>
    <row r="63" spans="1:8" x14ac:dyDescent="0.25">
      <c r="A63" s="14" t="s">
        <v>41</v>
      </c>
      <c r="B63" s="14" t="s">
        <v>39</v>
      </c>
      <c r="C63" s="15">
        <v>9.06</v>
      </c>
      <c r="D63" s="14">
        <v>0.7</v>
      </c>
      <c r="E63" s="30">
        <f>ROUND(C63*D63,2)</f>
        <v>6.34</v>
      </c>
      <c r="F63" s="16">
        <v>0</v>
      </c>
      <c r="G63" s="30">
        <f>ROUND(E63*F63,2)</f>
        <v>0</v>
      </c>
      <c r="H63" s="30">
        <f>ROUND(E63-G63,2)</f>
        <v>6.34</v>
      </c>
    </row>
    <row r="64" spans="1:8" x14ac:dyDescent="0.25">
      <c r="A64" s="14" t="s">
        <v>44</v>
      </c>
      <c r="B64" s="14" t="s">
        <v>39</v>
      </c>
      <c r="C64" s="15">
        <v>16.54</v>
      </c>
      <c r="D64" s="14">
        <v>0.47960000000000003</v>
      </c>
      <c r="E64" s="30">
        <f>ROUND(C64*D64,2)</f>
        <v>7.93</v>
      </c>
      <c r="F64" s="16">
        <v>0</v>
      </c>
      <c r="G64" s="30">
        <f>ROUND(E64*F64,2)</f>
        <v>0</v>
      </c>
      <c r="H64" s="30">
        <f>ROUND(E64-G64,2)</f>
        <v>7.93</v>
      </c>
    </row>
    <row r="65" spans="1:8" x14ac:dyDescent="0.25">
      <c r="A65" s="13" t="s">
        <v>45</v>
      </c>
      <c r="C65" s="30"/>
      <c r="E65" s="30"/>
    </row>
    <row r="66" spans="1:8" x14ac:dyDescent="0.25">
      <c r="A66" s="14" t="s">
        <v>38</v>
      </c>
      <c r="B66" s="14" t="s">
        <v>19</v>
      </c>
      <c r="C66" s="15">
        <v>4.4800000000000004</v>
      </c>
      <c r="D66" s="14">
        <v>7.4504999999999999</v>
      </c>
      <c r="E66" s="30">
        <f>ROUND(C66*D66,2)</f>
        <v>33.380000000000003</v>
      </c>
      <c r="F66" s="16">
        <v>0</v>
      </c>
      <c r="G66" s="30">
        <f>ROUND(E66*F66,2)</f>
        <v>0</v>
      </c>
      <c r="H66" s="30">
        <f>ROUND(E66-G66,2)</f>
        <v>33.380000000000003</v>
      </c>
    </row>
    <row r="67" spans="1:8" x14ac:dyDescent="0.25">
      <c r="A67" s="14" t="s">
        <v>134</v>
      </c>
      <c r="B67" s="14" t="s">
        <v>19</v>
      </c>
      <c r="C67" s="15">
        <v>4.4800000000000004</v>
      </c>
      <c r="D67" s="14">
        <v>2.4064000000000001</v>
      </c>
      <c r="E67" s="30">
        <f>ROUND(C67*D67,2)</f>
        <v>10.78</v>
      </c>
      <c r="F67" s="16">
        <v>0</v>
      </c>
      <c r="G67" s="30">
        <f>ROUND(E67*F67,2)</f>
        <v>0</v>
      </c>
      <c r="H67" s="30">
        <f>ROUND(E67-G67,2)</f>
        <v>10.78</v>
      </c>
    </row>
    <row r="68" spans="1:8" x14ac:dyDescent="0.25">
      <c r="A68" s="14" t="s">
        <v>190</v>
      </c>
      <c r="B68" s="14" t="s">
        <v>19</v>
      </c>
      <c r="C68" s="15">
        <v>4.4800000000000004</v>
      </c>
      <c r="D68" s="14">
        <v>18.736499999999999</v>
      </c>
      <c r="E68" s="30">
        <f>ROUND(C68*D68,2)</f>
        <v>83.94</v>
      </c>
      <c r="F68" s="16">
        <v>0</v>
      </c>
      <c r="G68" s="30">
        <f>ROUND(E68*F68,2)</f>
        <v>0</v>
      </c>
      <c r="H68" s="30">
        <f>ROUND(E68-G68,2)</f>
        <v>83.94</v>
      </c>
    </row>
    <row r="69" spans="1:8" x14ac:dyDescent="0.25">
      <c r="A69" s="13" t="s">
        <v>47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9.73</v>
      </c>
      <c r="D70" s="14">
        <v>1</v>
      </c>
      <c r="E70" s="30">
        <f>ROUND(C70*D70,2)</f>
        <v>9.73</v>
      </c>
      <c r="F70" s="16">
        <v>0</v>
      </c>
      <c r="G70" s="30">
        <f>ROUND(E70*F70,2)</f>
        <v>0</v>
      </c>
      <c r="H70" s="30">
        <f t="shared" ref="H70:H76" si="3">ROUND(E70-G70,2)</f>
        <v>9.73</v>
      </c>
    </row>
    <row r="71" spans="1:8" x14ac:dyDescent="0.25">
      <c r="A71" s="14" t="s">
        <v>38</v>
      </c>
      <c r="B71" s="14" t="s">
        <v>48</v>
      </c>
      <c r="C71" s="15">
        <v>4.6399999999999997</v>
      </c>
      <c r="D71" s="14">
        <v>1</v>
      </c>
      <c r="E71" s="30">
        <f>ROUND(C71*D71,2)</f>
        <v>4.6399999999999997</v>
      </c>
      <c r="F71" s="16">
        <v>0</v>
      </c>
      <c r="G71" s="30">
        <f>ROUND(E71*F71,2)</f>
        <v>0</v>
      </c>
      <c r="H71" s="30">
        <f t="shared" si="3"/>
        <v>4.6399999999999997</v>
      </c>
    </row>
    <row r="72" spans="1:8" x14ac:dyDescent="0.25">
      <c r="A72" s="14" t="s">
        <v>134</v>
      </c>
      <c r="B72" s="14" t="s">
        <v>48</v>
      </c>
      <c r="C72" s="15">
        <v>5.95</v>
      </c>
      <c r="D72" s="14">
        <v>1</v>
      </c>
      <c r="E72" s="30">
        <f>ROUND(C72*D72,2)</f>
        <v>5.95</v>
      </c>
      <c r="F72" s="16">
        <v>0</v>
      </c>
      <c r="G72" s="30">
        <f>ROUND(E72*F72,2)</f>
        <v>0</v>
      </c>
      <c r="H72" s="30">
        <f t="shared" si="3"/>
        <v>5.95</v>
      </c>
    </row>
    <row r="73" spans="1:8" x14ac:dyDescent="0.25">
      <c r="A73" s="14" t="s">
        <v>190</v>
      </c>
      <c r="B73" s="14" t="s">
        <v>48</v>
      </c>
      <c r="C73" s="15">
        <v>13.96</v>
      </c>
      <c r="D73" s="14">
        <v>1</v>
      </c>
      <c r="E73" s="30">
        <f>ROUND(C73*D73,2)</f>
        <v>13.96</v>
      </c>
      <c r="F73" s="16">
        <v>0</v>
      </c>
      <c r="G73" s="30">
        <f>ROUND(E73*F73,2)</f>
        <v>0</v>
      </c>
      <c r="H73" s="30">
        <f t="shared" si="3"/>
        <v>13.96</v>
      </c>
    </row>
    <row r="74" spans="1:8" x14ac:dyDescent="0.25">
      <c r="A74" s="9" t="s">
        <v>49</v>
      </c>
      <c r="B74" s="9" t="s">
        <v>48</v>
      </c>
      <c r="C74" s="10">
        <v>24.78</v>
      </c>
      <c r="D74" s="9">
        <v>1</v>
      </c>
      <c r="E74" s="28">
        <f>ROUND(C74*D74,2)</f>
        <v>24.78</v>
      </c>
      <c r="F74" s="11">
        <v>0</v>
      </c>
      <c r="G74" s="28">
        <f>ROUND(E74*F74,2)</f>
        <v>0</v>
      </c>
      <c r="H74" s="28">
        <f t="shared" si="3"/>
        <v>24.78</v>
      </c>
    </row>
    <row r="75" spans="1:8" x14ac:dyDescent="0.25">
      <c r="A75" s="7" t="s">
        <v>50</v>
      </c>
      <c r="C75" s="30"/>
      <c r="E75" s="30">
        <f>SUM(E12:E74)</f>
        <v>992.4400000000004</v>
      </c>
      <c r="G75" s="12">
        <f>SUM(G12:G74)</f>
        <v>0</v>
      </c>
      <c r="H75" s="12">
        <f t="shared" si="3"/>
        <v>992.44</v>
      </c>
    </row>
    <row r="76" spans="1:8" x14ac:dyDescent="0.25">
      <c r="A76" s="7" t="s">
        <v>51</v>
      </c>
      <c r="C76" s="30"/>
      <c r="E76" s="30">
        <f>+E8-E75</f>
        <v>87.559999999999604</v>
      </c>
      <c r="G76" s="12">
        <f>+G8-G75</f>
        <v>0</v>
      </c>
      <c r="H76" s="12">
        <f t="shared" si="3"/>
        <v>87.56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25.35</v>
      </c>
      <c r="D79" s="14">
        <v>1</v>
      </c>
      <c r="E79" s="30">
        <f>ROUND(C79*D79,2)</f>
        <v>25.35</v>
      </c>
      <c r="F79" s="16">
        <v>0</v>
      </c>
      <c r="G79" s="30">
        <f>ROUND(E79*F79,2)</f>
        <v>0</v>
      </c>
      <c r="H79" s="30">
        <f t="shared" ref="H79:H85" si="4">ROUND(E79-G79,2)</f>
        <v>25.35</v>
      </c>
    </row>
    <row r="80" spans="1:8" x14ac:dyDescent="0.25">
      <c r="A80" s="14" t="s">
        <v>38</v>
      </c>
      <c r="B80" s="14" t="s">
        <v>48</v>
      </c>
      <c r="C80" s="15">
        <v>32.74</v>
      </c>
      <c r="D80" s="14">
        <v>1</v>
      </c>
      <c r="E80" s="30">
        <f>ROUND(C80*D80,2)</f>
        <v>32.74</v>
      </c>
      <c r="F80" s="16">
        <v>0</v>
      </c>
      <c r="G80" s="30">
        <f>ROUND(E80*F80,2)</f>
        <v>0</v>
      </c>
      <c r="H80" s="30">
        <f t="shared" si="4"/>
        <v>32.74</v>
      </c>
    </row>
    <row r="81" spans="1:8" x14ac:dyDescent="0.25">
      <c r="A81" s="14" t="s">
        <v>134</v>
      </c>
      <c r="B81" s="14" t="s">
        <v>48</v>
      </c>
      <c r="C81" s="15">
        <v>26.16</v>
      </c>
      <c r="D81" s="14">
        <v>1</v>
      </c>
      <c r="E81" s="30">
        <f>ROUND(C81*D81,2)</f>
        <v>26.16</v>
      </c>
      <c r="F81" s="16">
        <v>0</v>
      </c>
      <c r="G81" s="30">
        <f>ROUND(E81*F81,2)</f>
        <v>0</v>
      </c>
      <c r="H81" s="30">
        <f t="shared" si="4"/>
        <v>26.16</v>
      </c>
    </row>
    <row r="82" spans="1:8" x14ac:dyDescent="0.25">
      <c r="A82" s="9" t="s">
        <v>190</v>
      </c>
      <c r="B82" s="9" t="s">
        <v>48</v>
      </c>
      <c r="C82" s="10">
        <v>80.510000000000005</v>
      </c>
      <c r="D82" s="9">
        <v>1</v>
      </c>
      <c r="E82" s="28">
        <f>ROUND(C82*D82,2)</f>
        <v>80.510000000000005</v>
      </c>
      <c r="F82" s="11">
        <v>0</v>
      </c>
      <c r="G82" s="28">
        <f>ROUND(E82*F82,2)</f>
        <v>0</v>
      </c>
      <c r="H82" s="28">
        <f t="shared" si="4"/>
        <v>80.510000000000005</v>
      </c>
    </row>
    <row r="83" spans="1:8" x14ac:dyDescent="0.25">
      <c r="A83" s="7" t="s">
        <v>53</v>
      </c>
      <c r="C83" s="30"/>
      <c r="E83" s="30">
        <f>SUM(E79:E82)</f>
        <v>164.76</v>
      </c>
      <c r="G83" s="12">
        <f>SUM(G79:G82)</f>
        <v>0</v>
      </c>
      <c r="H83" s="12">
        <f t="shared" si="4"/>
        <v>164.76</v>
      </c>
    </row>
    <row r="84" spans="1:8" x14ac:dyDescent="0.25">
      <c r="A84" s="7" t="s">
        <v>54</v>
      </c>
      <c r="C84" s="30"/>
      <c r="E84" s="30">
        <f>+E75+E83</f>
        <v>1157.2000000000003</v>
      </c>
      <c r="G84" s="12">
        <f>+G75+G83</f>
        <v>0</v>
      </c>
      <c r="H84" s="12">
        <f t="shared" si="4"/>
        <v>1157.2</v>
      </c>
    </row>
    <row r="85" spans="1:8" x14ac:dyDescent="0.25">
      <c r="A85" s="7" t="s">
        <v>55</v>
      </c>
      <c r="C85" s="30"/>
      <c r="E85" s="30">
        <f>+E8-E84</f>
        <v>-77.200000000000273</v>
      </c>
      <c r="G85" s="12">
        <f>+G8-G84</f>
        <v>0</v>
      </c>
      <c r="H85" s="12">
        <f t="shared" si="4"/>
        <v>-77.2</v>
      </c>
    </row>
    <row r="86" spans="1:8" x14ac:dyDescent="0.25">
      <c r="A86" t="s">
        <v>120</v>
      </c>
      <c r="C86" s="30"/>
      <c r="E86" s="30"/>
    </row>
    <row r="87" spans="1:8" x14ac:dyDescent="0.25">
      <c r="A87" t="s">
        <v>427</v>
      </c>
      <c r="C87" s="30"/>
      <c r="E87" s="30"/>
    </row>
    <row r="88" spans="1:8" x14ac:dyDescent="0.25">
      <c r="C88" s="30"/>
      <c r="E88" s="30"/>
    </row>
    <row r="89" spans="1:8" x14ac:dyDescent="0.25">
      <c r="A89" s="7" t="s">
        <v>121</v>
      </c>
      <c r="C89" s="30"/>
      <c r="E89" s="30"/>
    </row>
    <row r="90" spans="1:8" x14ac:dyDescent="0.25">
      <c r="A90" s="7" t="s">
        <v>122</v>
      </c>
      <c r="C90" s="30"/>
      <c r="E90" s="30"/>
    </row>
    <row r="99" spans="1:5" x14ac:dyDescent="0.25">
      <c r="A99" s="7" t="s">
        <v>50</v>
      </c>
      <c r="E99" s="34">
        <f>VLOOKUP(A99,$A$1:$H$98,5,FALSE)</f>
        <v>992.4400000000004</v>
      </c>
    </row>
    <row r="100" spans="1:5" x14ac:dyDescent="0.25">
      <c r="A100" s="7" t="s">
        <v>295</v>
      </c>
      <c r="E100" s="34">
        <f>VLOOKUP(A100,$A$1:$H$98,5,FALSE)</f>
        <v>164.76</v>
      </c>
    </row>
    <row r="101" spans="1:5" x14ac:dyDescent="0.25">
      <c r="A101" s="7" t="s">
        <v>296</v>
      </c>
      <c r="E101" s="34">
        <f t="shared" ref="E101:E102" si="5">VLOOKUP(A101,$A$1:$H$98,5,FALSE)</f>
        <v>1157.2000000000003</v>
      </c>
    </row>
    <row r="102" spans="1:5" x14ac:dyDescent="0.25">
      <c r="A102" s="7" t="s">
        <v>55</v>
      </c>
      <c r="E102" s="34">
        <f t="shared" si="5"/>
        <v>-77.200000000000273</v>
      </c>
    </row>
    <row r="104" spans="1:5" x14ac:dyDescent="0.25">
      <c r="A104" s="42" t="s">
        <v>257</v>
      </c>
      <c r="D104" s="39" t="s">
        <v>258</v>
      </c>
    </row>
    <row r="105" spans="1:5" x14ac:dyDescent="0.25">
      <c r="B105" s="34">
        <f>E102</f>
        <v>-77.200000000000273</v>
      </c>
      <c r="E105" s="34">
        <f>E102</f>
        <v>-77.200000000000273</v>
      </c>
    </row>
    <row r="106" spans="1:5" x14ac:dyDescent="0.25">
      <c r="A106">
        <f>A107-Calculator!$B$15</f>
        <v>205</v>
      </c>
      <c r="B106">
        <f t="dataTable" ref="B106:B112" dt2D="0" dtr="0" r1="D7" ca="1"/>
        <v>192.7999999999995</v>
      </c>
      <c r="D106">
        <f>D107-Calculator!$B$27</f>
        <v>45</v>
      </c>
      <c r="E106">
        <f t="dataTable" ref="E106:E112" dt2D="0" dtr="0" r1="D7"/>
        <v>-767.20000000000027</v>
      </c>
    </row>
    <row r="107" spans="1:5" x14ac:dyDescent="0.25">
      <c r="A107">
        <f>A108-Calculator!$B$15</f>
        <v>210</v>
      </c>
      <c r="B107">
        <v>222.7999999999995</v>
      </c>
      <c r="D107">
        <f>D108-Calculator!$B$27</f>
        <v>50</v>
      </c>
      <c r="E107">
        <v>-737.20000000000027</v>
      </c>
    </row>
    <row r="108" spans="1:5" x14ac:dyDescent="0.25">
      <c r="A108">
        <f>A109-Calculator!$B$15</f>
        <v>215</v>
      </c>
      <c r="B108">
        <v>252.7999999999995</v>
      </c>
      <c r="D108">
        <f>D109-Calculator!$B$27</f>
        <v>55</v>
      </c>
      <c r="E108">
        <v>-707.20000000000027</v>
      </c>
    </row>
    <row r="109" spans="1:5" x14ac:dyDescent="0.25">
      <c r="A109">
        <f>Calculator!B10</f>
        <v>220</v>
      </c>
      <c r="B109">
        <v>282.7999999999995</v>
      </c>
      <c r="D109">
        <f>Calculator!B22</f>
        <v>60</v>
      </c>
      <c r="E109">
        <v>-677.20000000000027</v>
      </c>
    </row>
    <row r="110" spans="1:5" x14ac:dyDescent="0.25">
      <c r="A110">
        <f>A109+Calculator!$B$15</f>
        <v>225</v>
      </c>
      <c r="B110">
        <v>312.7999999999995</v>
      </c>
      <c r="D110">
        <f>D109+Calculator!$B$27</f>
        <v>65</v>
      </c>
      <c r="E110">
        <v>-647.20000000000027</v>
      </c>
    </row>
    <row r="111" spans="1:5" x14ac:dyDescent="0.25">
      <c r="A111">
        <f>A110+Calculator!$B$15</f>
        <v>230</v>
      </c>
      <c r="B111">
        <v>342.7999999999995</v>
      </c>
      <c r="D111">
        <f>D110+Calculator!$B$27</f>
        <v>70</v>
      </c>
      <c r="E111">
        <v>-617.20000000000027</v>
      </c>
    </row>
    <row r="112" spans="1:5" x14ac:dyDescent="0.25">
      <c r="A112">
        <f>A111+Calculator!$B$15</f>
        <v>235</v>
      </c>
      <c r="B112">
        <v>372.7999999999995</v>
      </c>
      <c r="D112">
        <f>D111+Calculator!$B$27</f>
        <v>75</v>
      </c>
      <c r="E112">
        <v>-587.20000000000027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C9841-EDA6-461A-BBA8-32A23FF495A6}">
  <dimension ref="A1:H112"/>
  <sheetViews>
    <sheetView topLeftCell="A16" workbookViewId="0">
      <selection activeCell="D35" sqref="D35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101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440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441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56</v>
      </c>
      <c r="B7" s="9" t="s">
        <v>124</v>
      </c>
      <c r="C7" s="49">
        <f>IF(Calculator!B7="Corn",Calculator!B13,IF(Calculator!B19="Corn",Calculator!B25,5.17))</f>
        <v>6</v>
      </c>
      <c r="D7" s="50">
        <f>IF(Calculator!B7="Corn",Calculator!B10,IF(Calculator!B19="Corn",Calculator!B22,170))</f>
        <v>220</v>
      </c>
      <c r="E7" s="28">
        <f>ROUND(C7*D7,2)</f>
        <v>1320</v>
      </c>
      <c r="F7" s="11">
        <v>0</v>
      </c>
      <c r="G7" s="28">
        <f>ROUND(E7*F7,2)</f>
        <v>0</v>
      </c>
      <c r="H7" s="28">
        <f>ROUND(E7-G7,2)</f>
        <v>1320</v>
      </c>
    </row>
    <row r="8" spans="1:8" x14ac:dyDescent="0.25">
      <c r="A8" s="7" t="s">
        <v>11</v>
      </c>
      <c r="C8" s="30"/>
      <c r="E8" s="30">
        <f>SUM(E7:E7)</f>
        <v>1320</v>
      </c>
      <c r="G8" s="12">
        <f>SUM(G7:G7)</f>
        <v>0</v>
      </c>
      <c r="H8" s="12">
        <f>ROUND(E8-G8,2)</f>
        <v>1320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1</v>
      </c>
      <c r="E12" s="30">
        <f>ROUND(C12*D12,2)</f>
        <v>7.6</v>
      </c>
      <c r="F12" s="16">
        <v>0</v>
      </c>
      <c r="G12" s="30">
        <f>ROUND(E12*F12,2)</f>
        <v>0</v>
      </c>
      <c r="H12" s="30">
        <f>ROUND(E12-G12,2)</f>
        <v>7.6</v>
      </c>
    </row>
    <row r="13" spans="1:8" x14ac:dyDescent="0.25">
      <c r="A13" s="14" t="s">
        <v>57</v>
      </c>
      <c r="B13" s="14" t="s">
        <v>16</v>
      </c>
      <c r="C13" s="15">
        <v>6.4</v>
      </c>
      <c r="D13" s="14">
        <v>0.2</v>
      </c>
      <c r="E13" s="30">
        <f>ROUND(C13*D13,2)</f>
        <v>1.28</v>
      </c>
      <c r="F13" s="16">
        <v>0</v>
      </c>
      <c r="G13" s="30">
        <f>ROUND(E13*F13,2)</f>
        <v>0</v>
      </c>
      <c r="H13" s="30">
        <f>ROUND(E13-G13,2)</f>
        <v>1.28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125</v>
      </c>
      <c r="B15" s="14" t="s">
        <v>21</v>
      </c>
      <c r="C15" s="15">
        <v>50</v>
      </c>
      <c r="D15" s="14">
        <v>1.63</v>
      </c>
      <c r="E15" s="30">
        <f t="shared" ref="E15:E20" si="0">ROUND(C15*D15,2)</f>
        <v>81.5</v>
      </c>
      <c r="F15" s="16">
        <v>0</v>
      </c>
      <c r="G15" s="30">
        <f t="shared" ref="G15:G20" si="1">ROUND(E15*F15,2)</f>
        <v>0</v>
      </c>
      <c r="H15" s="30">
        <f t="shared" ref="H15:H20" si="2">ROUND(E15-G15,2)</f>
        <v>81.5</v>
      </c>
    </row>
    <row r="16" spans="1:8" x14ac:dyDescent="0.25">
      <c r="A16" s="14" t="s">
        <v>22</v>
      </c>
      <c r="B16" s="14" t="s">
        <v>21</v>
      </c>
      <c r="C16" s="15">
        <v>46.6</v>
      </c>
      <c r="D16" s="14">
        <v>1.25</v>
      </c>
      <c r="E16" s="30">
        <f t="shared" si="0"/>
        <v>58.25</v>
      </c>
      <c r="F16" s="16">
        <v>0</v>
      </c>
      <c r="G16" s="30">
        <f t="shared" si="1"/>
        <v>0</v>
      </c>
      <c r="H16" s="30">
        <f t="shared" si="2"/>
        <v>58.25</v>
      </c>
    </row>
    <row r="17" spans="1:8" x14ac:dyDescent="0.25">
      <c r="A17" s="14" t="s">
        <v>148</v>
      </c>
      <c r="B17" s="14" t="s">
        <v>19</v>
      </c>
      <c r="C17" s="15">
        <v>5.36</v>
      </c>
      <c r="D17" s="14">
        <v>4</v>
      </c>
      <c r="E17" s="30">
        <f t="shared" si="0"/>
        <v>21.44</v>
      </c>
      <c r="F17" s="16">
        <v>0</v>
      </c>
      <c r="G17" s="30">
        <f t="shared" si="1"/>
        <v>0</v>
      </c>
      <c r="H17" s="30">
        <f t="shared" si="2"/>
        <v>21.44</v>
      </c>
    </row>
    <row r="18" spans="1:8" x14ac:dyDescent="0.25">
      <c r="A18" s="14" t="s">
        <v>149</v>
      </c>
      <c r="B18" s="14" t="s">
        <v>26</v>
      </c>
      <c r="C18" s="15">
        <v>3.68</v>
      </c>
      <c r="D18" s="14">
        <v>2</v>
      </c>
      <c r="E18" s="30">
        <f t="shared" si="0"/>
        <v>7.36</v>
      </c>
      <c r="F18" s="16">
        <v>0</v>
      </c>
      <c r="G18" s="30">
        <f t="shared" si="1"/>
        <v>0</v>
      </c>
      <c r="H18" s="30">
        <f t="shared" si="2"/>
        <v>7.36</v>
      </c>
    </row>
    <row r="19" spans="1:8" x14ac:dyDescent="0.25">
      <c r="A19" s="14" t="s">
        <v>126</v>
      </c>
      <c r="B19" s="14" t="s">
        <v>19</v>
      </c>
      <c r="C19" s="15">
        <v>4.41</v>
      </c>
      <c r="D19" s="14">
        <v>19.3063</v>
      </c>
      <c r="E19" s="30">
        <f t="shared" si="0"/>
        <v>85.14</v>
      </c>
      <c r="F19" s="16">
        <v>0</v>
      </c>
      <c r="G19" s="30">
        <f t="shared" si="1"/>
        <v>0</v>
      </c>
      <c r="H19" s="30">
        <f t="shared" si="2"/>
        <v>85.14</v>
      </c>
    </row>
    <row r="20" spans="1:8" x14ac:dyDescent="0.25">
      <c r="A20" s="14" t="s">
        <v>103</v>
      </c>
      <c r="B20" s="14" t="s">
        <v>19</v>
      </c>
      <c r="C20" s="15">
        <v>4.3</v>
      </c>
      <c r="D20" s="14">
        <v>36.72</v>
      </c>
      <c r="E20" s="30">
        <f t="shared" si="0"/>
        <v>157.9</v>
      </c>
      <c r="F20" s="16">
        <v>0</v>
      </c>
      <c r="G20" s="30">
        <f t="shared" si="1"/>
        <v>0</v>
      </c>
      <c r="H20" s="30">
        <f t="shared" si="2"/>
        <v>157.9</v>
      </c>
    </row>
    <row r="21" spans="1:8" x14ac:dyDescent="0.25">
      <c r="A21" s="13" t="s">
        <v>24</v>
      </c>
      <c r="C21" s="30"/>
      <c r="E21" s="30"/>
    </row>
    <row r="22" spans="1:8" x14ac:dyDescent="0.25">
      <c r="A22" s="14" t="s">
        <v>25</v>
      </c>
      <c r="B22" s="14" t="s">
        <v>18</v>
      </c>
      <c r="C22" s="15">
        <v>0.34</v>
      </c>
      <c r="D22" s="14">
        <v>32</v>
      </c>
      <c r="E22" s="30">
        <f>ROUND(C22*D22,2)</f>
        <v>10.88</v>
      </c>
      <c r="F22" s="16">
        <v>0</v>
      </c>
      <c r="G22" s="30">
        <f>ROUND(E22*F22,2)</f>
        <v>0</v>
      </c>
      <c r="H22" s="30">
        <f>ROUND(E22-G22,2)</f>
        <v>10.88</v>
      </c>
    </row>
    <row r="23" spans="1:8" x14ac:dyDescent="0.25">
      <c r="A23" s="14" t="s">
        <v>59</v>
      </c>
      <c r="B23" s="14" t="s">
        <v>26</v>
      </c>
      <c r="C23" s="15">
        <v>14.3</v>
      </c>
      <c r="D23" s="14">
        <v>0.5</v>
      </c>
      <c r="E23" s="30">
        <f>ROUND(C23*D23,2)</f>
        <v>7.15</v>
      </c>
      <c r="F23" s="16">
        <v>0</v>
      </c>
      <c r="G23" s="30">
        <f>ROUND(E23*F23,2)</f>
        <v>0</v>
      </c>
      <c r="H23" s="30">
        <f>ROUND(E23-G23,2)</f>
        <v>7.15</v>
      </c>
    </row>
    <row r="24" spans="1:8" x14ac:dyDescent="0.25">
      <c r="A24" s="14" t="s">
        <v>104</v>
      </c>
      <c r="B24" s="14" t="s">
        <v>26</v>
      </c>
      <c r="C24" s="15">
        <v>13.86</v>
      </c>
      <c r="D24" s="14">
        <v>1</v>
      </c>
      <c r="E24" s="30">
        <f>ROUND(C24*D24,2)</f>
        <v>13.86</v>
      </c>
      <c r="F24" s="16">
        <v>0</v>
      </c>
      <c r="G24" s="30">
        <f>ROUND(E24*F24,2)</f>
        <v>0</v>
      </c>
      <c r="H24" s="30">
        <f>ROUND(E24-G24,2)</f>
        <v>13.86</v>
      </c>
    </row>
    <row r="25" spans="1:8" x14ac:dyDescent="0.25">
      <c r="A25" s="14" t="s">
        <v>127</v>
      </c>
      <c r="B25" s="14" t="s">
        <v>26</v>
      </c>
      <c r="C25" s="15">
        <v>3</v>
      </c>
      <c r="D25" s="14">
        <v>4</v>
      </c>
      <c r="E25" s="30">
        <f>ROUND(C25*D25,2)</f>
        <v>12</v>
      </c>
      <c r="F25" s="16">
        <v>0</v>
      </c>
      <c r="G25" s="30">
        <f>ROUND(E25*F25,2)</f>
        <v>0</v>
      </c>
      <c r="H25" s="30">
        <f>ROUND(E25-G25,2)</f>
        <v>12</v>
      </c>
    </row>
    <row r="26" spans="1:8" x14ac:dyDescent="0.25">
      <c r="A26" s="14" t="s">
        <v>128</v>
      </c>
      <c r="B26" s="14" t="s">
        <v>26</v>
      </c>
      <c r="C26" s="15">
        <v>10.5</v>
      </c>
      <c r="D26" s="14">
        <v>3.6</v>
      </c>
      <c r="E26" s="30">
        <f>ROUND(C26*D26,2)</f>
        <v>37.799999999999997</v>
      </c>
      <c r="F26" s="16">
        <v>0</v>
      </c>
      <c r="G26" s="30">
        <f>ROUND(E26*F26,2)</f>
        <v>0</v>
      </c>
      <c r="H26" s="30">
        <f>ROUND(E26-G26,2)</f>
        <v>37.799999999999997</v>
      </c>
    </row>
    <row r="27" spans="1:8" x14ac:dyDescent="0.25">
      <c r="A27" s="13" t="s">
        <v>27</v>
      </c>
      <c r="C27" s="30"/>
      <c r="E27" s="30"/>
    </row>
    <row r="28" spans="1:8" x14ac:dyDescent="0.25">
      <c r="A28" s="14" t="s">
        <v>110</v>
      </c>
      <c r="B28" s="14" t="s">
        <v>18</v>
      </c>
      <c r="C28" s="15">
        <v>1.1299999999999999</v>
      </c>
      <c r="D28" s="14">
        <v>1.28</v>
      </c>
      <c r="E28" s="30">
        <f>ROUND(C28*D28,2)</f>
        <v>1.45</v>
      </c>
      <c r="F28" s="16">
        <v>0</v>
      </c>
      <c r="G28" s="30">
        <f>ROUND(E28*F28,2)</f>
        <v>0</v>
      </c>
      <c r="H28" s="30">
        <f>ROUND(E28-G28,2)</f>
        <v>1.45</v>
      </c>
    </row>
    <row r="29" spans="1:8" x14ac:dyDescent="0.25">
      <c r="A29" s="13" t="s">
        <v>33</v>
      </c>
      <c r="C29" s="30"/>
      <c r="E29" s="30"/>
    </row>
    <row r="30" spans="1:8" x14ac:dyDescent="0.25">
      <c r="A30" s="14" t="s">
        <v>150</v>
      </c>
      <c r="B30" s="14" t="s">
        <v>60</v>
      </c>
      <c r="C30" s="15">
        <v>3.75</v>
      </c>
      <c r="D30" s="14">
        <v>28</v>
      </c>
      <c r="E30" s="30">
        <f>ROUND(C30*D30,2)</f>
        <v>105</v>
      </c>
      <c r="F30" s="16">
        <v>0</v>
      </c>
      <c r="G30" s="30">
        <f>ROUND(E30*F30,2)</f>
        <v>0</v>
      </c>
      <c r="H30" s="30">
        <f>ROUND(E30-G30,2)</f>
        <v>105</v>
      </c>
    </row>
    <row r="31" spans="1:8" x14ac:dyDescent="0.25">
      <c r="A31" s="13" t="s">
        <v>61</v>
      </c>
      <c r="C31" s="30"/>
      <c r="E31" s="30"/>
    </row>
    <row r="32" spans="1:8" x14ac:dyDescent="0.25">
      <c r="A32" s="14" t="s">
        <v>62</v>
      </c>
      <c r="B32" s="14" t="s">
        <v>48</v>
      </c>
      <c r="C32" s="15">
        <v>7.5</v>
      </c>
      <c r="D32" s="14">
        <v>1</v>
      </c>
      <c r="E32" s="30">
        <f>ROUND(C32*D32,2)</f>
        <v>7.5</v>
      </c>
      <c r="F32" s="16">
        <v>0</v>
      </c>
      <c r="G32" s="30">
        <f>ROUND(E32*F32,2)</f>
        <v>0</v>
      </c>
      <c r="H32" s="30">
        <f>ROUND(E32-G32,2)</f>
        <v>7.5</v>
      </c>
    </row>
    <row r="33" spans="1:8" x14ac:dyDescent="0.25">
      <c r="A33" s="13" t="s">
        <v>131</v>
      </c>
      <c r="C33" s="30"/>
      <c r="E33" s="30"/>
    </row>
    <row r="34" spans="1:8" x14ac:dyDescent="0.25">
      <c r="A34" s="14" t="s">
        <v>132</v>
      </c>
      <c r="B34" s="14" t="s">
        <v>124</v>
      </c>
      <c r="C34" s="15">
        <v>0.23</v>
      </c>
      <c r="D34" s="14">
        <f>D7</f>
        <v>220</v>
      </c>
      <c r="E34" s="30">
        <f>ROUND(C34*D34,2)</f>
        <v>50.6</v>
      </c>
      <c r="F34" s="16">
        <v>0</v>
      </c>
      <c r="G34" s="30">
        <f>ROUND(E34*F34,2)</f>
        <v>0</v>
      </c>
      <c r="H34" s="30">
        <f>ROUND(E34-G34,2)</f>
        <v>50.6</v>
      </c>
    </row>
    <row r="35" spans="1:8" x14ac:dyDescent="0.25">
      <c r="A35" s="13" t="s">
        <v>34</v>
      </c>
      <c r="C35" s="30"/>
      <c r="E35" s="30"/>
    </row>
    <row r="36" spans="1:8" x14ac:dyDescent="0.25">
      <c r="A36" s="14" t="s">
        <v>35</v>
      </c>
      <c r="B36" s="14" t="s">
        <v>36</v>
      </c>
      <c r="C36" s="15">
        <v>58</v>
      </c>
      <c r="D36" s="14">
        <v>0.66600000000000004</v>
      </c>
      <c r="E36" s="30">
        <f>ROUND(C36*D36,2)</f>
        <v>38.630000000000003</v>
      </c>
      <c r="F36" s="16">
        <v>0</v>
      </c>
      <c r="G36" s="30">
        <f>ROUND(E36*F36,2)</f>
        <v>0</v>
      </c>
      <c r="H36" s="30">
        <f>ROUND(E36-G36,2)</f>
        <v>38.630000000000003</v>
      </c>
    </row>
    <row r="37" spans="1:8" x14ac:dyDescent="0.25">
      <c r="A37" s="13" t="s">
        <v>116</v>
      </c>
      <c r="C37" s="30"/>
      <c r="E37" s="30"/>
    </row>
    <row r="38" spans="1:8" x14ac:dyDescent="0.25">
      <c r="A38" s="14" t="s">
        <v>133</v>
      </c>
      <c r="B38" s="14" t="s">
        <v>48</v>
      </c>
      <c r="C38" s="15">
        <v>6</v>
      </c>
      <c r="D38" s="14">
        <v>1</v>
      </c>
      <c r="E38" s="30">
        <f>ROUND(C38*D38,2)</f>
        <v>6</v>
      </c>
      <c r="F38" s="16">
        <v>0</v>
      </c>
      <c r="G38" s="30">
        <f>ROUND(E38*F38,2)</f>
        <v>0</v>
      </c>
      <c r="H38" s="30">
        <f>ROUND(E38-G38,2)</f>
        <v>6</v>
      </c>
    </row>
    <row r="39" spans="1:8" x14ac:dyDescent="0.25">
      <c r="A39" s="13" t="s">
        <v>118</v>
      </c>
      <c r="C39" s="30"/>
      <c r="E39" s="30"/>
    </row>
    <row r="40" spans="1:8" x14ac:dyDescent="0.25">
      <c r="A40" s="14" t="s">
        <v>119</v>
      </c>
      <c r="B40" s="14" t="s">
        <v>48</v>
      </c>
      <c r="C40" s="15">
        <v>10</v>
      </c>
      <c r="D40" s="14">
        <v>0.33300000000000002</v>
      </c>
      <c r="E40" s="30">
        <f>ROUND(C40*D40,2)</f>
        <v>3.33</v>
      </c>
      <c r="F40" s="16">
        <v>0</v>
      </c>
      <c r="G40" s="30">
        <f>ROUND(E40*F40,2)</f>
        <v>0</v>
      </c>
      <c r="H40" s="30">
        <f>ROUND(E40-G40,2)</f>
        <v>3.33</v>
      </c>
    </row>
    <row r="41" spans="1:8" x14ac:dyDescent="0.25">
      <c r="A41" s="13" t="s">
        <v>37</v>
      </c>
      <c r="C41" s="30"/>
      <c r="E41" s="30"/>
    </row>
    <row r="42" spans="1:8" x14ac:dyDescent="0.25">
      <c r="A42" s="14" t="s">
        <v>38</v>
      </c>
      <c r="B42" s="14" t="s">
        <v>39</v>
      </c>
      <c r="C42" s="15">
        <v>16.54</v>
      </c>
      <c r="D42" s="14">
        <v>0.34570000000000001</v>
      </c>
      <c r="E42" s="30">
        <f>ROUND(C42*D42,2)</f>
        <v>5.72</v>
      </c>
      <c r="F42" s="16">
        <v>0</v>
      </c>
      <c r="G42" s="30">
        <f>ROUND(E42*F42,2)</f>
        <v>0</v>
      </c>
      <c r="H42" s="30">
        <f>ROUND(E42-G42,2)</f>
        <v>5.72</v>
      </c>
    </row>
    <row r="43" spans="1:8" x14ac:dyDescent="0.25">
      <c r="A43" s="14" t="s">
        <v>134</v>
      </c>
      <c r="B43" s="14" t="s">
        <v>39</v>
      </c>
      <c r="C43" s="15">
        <v>16.54</v>
      </c>
      <c r="D43" s="14">
        <v>0.10100000000000001</v>
      </c>
      <c r="E43" s="30">
        <f>ROUND(C43*D43,2)</f>
        <v>1.67</v>
      </c>
      <c r="F43" s="16">
        <v>0</v>
      </c>
      <c r="G43" s="30">
        <f>ROUND(E43*F43,2)</f>
        <v>0</v>
      </c>
      <c r="H43" s="30">
        <f>ROUND(E43-G43,2)</f>
        <v>1.67</v>
      </c>
    </row>
    <row r="44" spans="1:8" x14ac:dyDescent="0.25">
      <c r="A44" s="13" t="s">
        <v>43</v>
      </c>
      <c r="C44" s="30"/>
      <c r="E44" s="30"/>
    </row>
    <row r="45" spans="1:8" x14ac:dyDescent="0.25">
      <c r="A45" s="14" t="s">
        <v>42</v>
      </c>
      <c r="B45" s="14" t="s">
        <v>39</v>
      </c>
      <c r="C45" s="15">
        <v>9.06</v>
      </c>
      <c r="D45" s="14">
        <v>0.13550000000000001</v>
      </c>
      <c r="E45" s="30">
        <f>ROUND(C45*D45,2)</f>
        <v>1.23</v>
      </c>
      <c r="F45" s="16">
        <v>0</v>
      </c>
      <c r="G45" s="30">
        <f>ROUND(E45*F45,2)</f>
        <v>0</v>
      </c>
      <c r="H45" s="30">
        <f>ROUND(E45-G45,2)</f>
        <v>1.23</v>
      </c>
    </row>
    <row r="46" spans="1:8" x14ac:dyDescent="0.25">
      <c r="A46" s="14" t="s">
        <v>44</v>
      </c>
      <c r="B46" s="14" t="s">
        <v>39</v>
      </c>
      <c r="C46" s="15">
        <v>16.57</v>
      </c>
      <c r="D46" s="14">
        <v>0.40200000000000002</v>
      </c>
      <c r="E46" s="30">
        <f>ROUND(C46*D46,2)</f>
        <v>6.66</v>
      </c>
      <c r="F46" s="16">
        <v>0</v>
      </c>
      <c r="G46" s="30">
        <f>ROUND(E46*F46,2)</f>
        <v>0</v>
      </c>
      <c r="H46" s="30">
        <f>ROUND(E46-G46,2)</f>
        <v>6.66</v>
      </c>
    </row>
    <row r="47" spans="1:8" x14ac:dyDescent="0.25">
      <c r="A47" s="13" t="s">
        <v>45</v>
      </c>
      <c r="C47" s="30"/>
      <c r="E47" s="30"/>
    </row>
    <row r="48" spans="1:8" x14ac:dyDescent="0.25">
      <c r="A48" s="14" t="s">
        <v>38</v>
      </c>
      <c r="B48" s="14" t="s">
        <v>19</v>
      </c>
      <c r="C48" s="15">
        <v>4.4800000000000004</v>
      </c>
      <c r="D48" s="14">
        <v>4.0039999999999996</v>
      </c>
      <c r="E48" s="30">
        <f>ROUND(C48*D48,2)</f>
        <v>17.940000000000001</v>
      </c>
      <c r="F48" s="16">
        <v>0</v>
      </c>
      <c r="G48" s="30">
        <f>ROUND(E48*F48,2)</f>
        <v>0</v>
      </c>
      <c r="H48" s="30">
        <f>ROUND(E48-G48,2)</f>
        <v>17.940000000000001</v>
      </c>
    </row>
    <row r="49" spans="1:8" x14ac:dyDescent="0.25">
      <c r="A49" s="14" t="s">
        <v>134</v>
      </c>
      <c r="B49" s="14" t="s">
        <v>19</v>
      </c>
      <c r="C49" s="15">
        <v>4.4800000000000004</v>
      </c>
      <c r="D49" s="14">
        <v>1.3771</v>
      </c>
      <c r="E49" s="30">
        <f>ROUND(C49*D49,2)</f>
        <v>6.17</v>
      </c>
      <c r="F49" s="16">
        <v>0</v>
      </c>
      <c r="G49" s="30">
        <f>ROUND(E49*F49,2)</f>
        <v>0</v>
      </c>
      <c r="H49" s="30">
        <f>ROUND(E49-G49,2)</f>
        <v>6.17</v>
      </c>
    </row>
    <row r="50" spans="1:8" x14ac:dyDescent="0.25">
      <c r="A50" s="13" t="s">
        <v>47</v>
      </c>
      <c r="C50" s="30"/>
      <c r="E50" s="30"/>
    </row>
    <row r="51" spans="1:8" x14ac:dyDescent="0.25">
      <c r="A51" s="14" t="s">
        <v>42</v>
      </c>
      <c r="B51" s="14" t="s">
        <v>48</v>
      </c>
      <c r="C51" s="15">
        <v>9.57</v>
      </c>
      <c r="D51" s="14">
        <v>1</v>
      </c>
      <c r="E51" s="30">
        <f>ROUND(C51*D51,2)</f>
        <v>9.57</v>
      </c>
      <c r="F51" s="16">
        <v>0</v>
      </c>
      <c r="G51" s="30">
        <f>ROUND(E51*F51,2)</f>
        <v>0</v>
      </c>
      <c r="H51" s="30">
        <f t="shared" ref="H51:H56" si="3">ROUND(E51-G51,2)</f>
        <v>9.57</v>
      </c>
    </row>
    <row r="52" spans="1:8" x14ac:dyDescent="0.25">
      <c r="A52" s="14" t="s">
        <v>38</v>
      </c>
      <c r="B52" s="14" t="s">
        <v>48</v>
      </c>
      <c r="C52" s="15">
        <v>2.98</v>
      </c>
      <c r="D52" s="14">
        <v>1</v>
      </c>
      <c r="E52" s="30">
        <f>ROUND(C52*D52,2)</f>
        <v>2.98</v>
      </c>
      <c r="F52" s="16">
        <v>0</v>
      </c>
      <c r="G52" s="30">
        <f>ROUND(E52*F52,2)</f>
        <v>0</v>
      </c>
      <c r="H52" s="30">
        <f t="shared" si="3"/>
        <v>2.98</v>
      </c>
    </row>
    <row r="53" spans="1:8" x14ac:dyDescent="0.25">
      <c r="A53" s="14" t="s">
        <v>134</v>
      </c>
      <c r="B53" s="14" t="s">
        <v>48</v>
      </c>
      <c r="C53" s="15">
        <v>4.87</v>
      </c>
      <c r="D53" s="14">
        <v>1</v>
      </c>
      <c r="E53" s="30">
        <f>ROUND(C53*D53,2)</f>
        <v>4.87</v>
      </c>
      <c r="F53" s="16">
        <v>0</v>
      </c>
      <c r="G53" s="30">
        <f>ROUND(E53*F53,2)</f>
        <v>0</v>
      </c>
      <c r="H53" s="30">
        <f t="shared" si="3"/>
        <v>4.87</v>
      </c>
    </row>
    <row r="54" spans="1:8" x14ac:dyDescent="0.25">
      <c r="A54" s="9" t="s">
        <v>49</v>
      </c>
      <c r="B54" s="9" t="s">
        <v>48</v>
      </c>
      <c r="C54" s="10">
        <v>28.91</v>
      </c>
      <c r="D54" s="9">
        <v>1</v>
      </c>
      <c r="E54" s="28">
        <f>ROUND(C54*D54,2)</f>
        <v>28.91</v>
      </c>
      <c r="F54" s="11">
        <v>0</v>
      </c>
      <c r="G54" s="28">
        <f>ROUND(E54*F54,2)</f>
        <v>0</v>
      </c>
      <c r="H54" s="28">
        <f t="shared" si="3"/>
        <v>28.91</v>
      </c>
    </row>
    <row r="55" spans="1:8" x14ac:dyDescent="0.25">
      <c r="A55" s="7" t="s">
        <v>50</v>
      </c>
      <c r="C55" s="30"/>
      <c r="E55" s="30">
        <f>SUM(E12:E54)</f>
        <v>800.3900000000001</v>
      </c>
      <c r="G55" s="12">
        <f>SUM(G12:G54)</f>
        <v>0</v>
      </c>
      <c r="H55" s="12">
        <f t="shared" si="3"/>
        <v>800.39</v>
      </c>
    </row>
    <row r="56" spans="1:8" x14ac:dyDescent="0.25">
      <c r="A56" s="7" t="s">
        <v>51</v>
      </c>
      <c r="C56" s="30"/>
      <c r="E56" s="30">
        <f>+E8-E55</f>
        <v>519.6099999999999</v>
      </c>
      <c r="G56" s="12">
        <f>+G8-G55</f>
        <v>0</v>
      </c>
      <c r="H56" s="12">
        <f t="shared" si="3"/>
        <v>519.61</v>
      </c>
    </row>
    <row r="57" spans="1:8" x14ac:dyDescent="0.25">
      <c r="A57" t="s">
        <v>12</v>
      </c>
      <c r="C57" s="30"/>
      <c r="E57" s="30"/>
    </row>
    <row r="58" spans="1:8" x14ac:dyDescent="0.25">
      <c r="A58" s="7" t="s">
        <v>52</v>
      </c>
      <c r="C58" s="30"/>
      <c r="E58" s="30"/>
    </row>
    <row r="59" spans="1:8" x14ac:dyDescent="0.25">
      <c r="A59" s="14" t="s">
        <v>42</v>
      </c>
      <c r="B59" s="14" t="s">
        <v>48</v>
      </c>
      <c r="C59" s="15">
        <v>16.149999999999999</v>
      </c>
      <c r="D59" s="14">
        <v>1</v>
      </c>
      <c r="E59" s="30">
        <f>ROUND(C59*D59,2)</f>
        <v>16.149999999999999</v>
      </c>
      <c r="F59" s="16">
        <v>0</v>
      </c>
      <c r="G59" s="30">
        <f>ROUND(E59*F59,2)</f>
        <v>0</v>
      </c>
      <c r="H59" s="30">
        <f t="shared" ref="H59:H64" si="4">ROUND(E59-G59,2)</f>
        <v>16.149999999999999</v>
      </c>
    </row>
    <row r="60" spans="1:8" x14ac:dyDescent="0.25">
      <c r="A60" s="14" t="s">
        <v>38</v>
      </c>
      <c r="B60" s="14" t="s">
        <v>48</v>
      </c>
      <c r="C60" s="15">
        <v>21.08</v>
      </c>
      <c r="D60" s="14">
        <v>1</v>
      </c>
      <c r="E60" s="30">
        <f>ROUND(C60*D60,2)</f>
        <v>21.08</v>
      </c>
      <c r="F60" s="16">
        <v>0</v>
      </c>
      <c r="G60" s="30">
        <f>ROUND(E60*F60,2)</f>
        <v>0</v>
      </c>
      <c r="H60" s="30">
        <f t="shared" si="4"/>
        <v>21.08</v>
      </c>
    </row>
    <row r="61" spans="1:8" x14ac:dyDescent="0.25">
      <c r="A61" s="9" t="s">
        <v>134</v>
      </c>
      <c r="B61" s="9" t="s">
        <v>48</v>
      </c>
      <c r="C61" s="10">
        <v>21.42</v>
      </c>
      <c r="D61" s="9">
        <v>1</v>
      </c>
      <c r="E61" s="28">
        <f>ROUND(C61*D61,2)</f>
        <v>21.42</v>
      </c>
      <c r="F61" s="11">
        <v>0</v>
      </c>
      <c r="G61" s="28">
        <f>ROUND(E61*F61,2)</f>
        <v>0</v>
      </c>
      <c r="H61" s="28">
        <f t="shared" si="4"/>
        <v>21.42</v>
      </c>
    </row>
    <row r="62" spans="1:8" x14ac:dyDescent="0.25">
      <c r="A62" s="7" t="s">
        <v>53</v>
      </c>
      <c r="C62" s="30"/>
      <c r="E62" s="30">
        <f>SUM(E59:E61)</f>
        <v>58.65</v>
      </c>
      <c r="G62" s="12">
        <f>SUM(G59:G61)</f>
        <v>0</v>
      </c>
      <c r="H62" s="12">
        <f t="shared" si="4"/>
        <v>58.65</v>
      </c>
    </row>
    <row r="63" spans="1:8" x14ac:dyDescent="0.25">
      <c r="A63" s="7" t="s">
        <v>54</v>
      </c>
      <c r="C63" s="30"/>
      <c r="E63" s="30">
        <f>+E55+E62</f>
        <v>859.04000000000008</v>
      </c>
      <c r="G63" s="12">
        <f>+G55+G62</f>
        <v>0</v>
      </c>
      <c r="H63" s="12">
        <f t="shared" si="4"/>
        <v>859.04</v>
      </c>
    </row>
    <row r="64" spans="1:8" x14ac:dyDescent="0.25">
      <c r="A64" s="7" t="s">
        <v>55</v>
      </c>
      <c r="C64" s="30"/>
      <c r="E64" s="30">
        <f>+E8-E63</f>
        <v>460.95999999999992</v>
      </c>
      <c r="G64" s="12">
        <f>+G8-G63</f>
        <v>0</v>
      </c>
      <c r="H64" s="12">
        <f t="shared" si="4"/>
        <v>460.96</v>
      </c>
    </row>
    <row r="65" spans="1:5" x14ac:dyDescent="0.25">
      <c r="A65" t="s">
        <v>120</v>
      </c>
      <c r="C65" s="30"/>
      <c r="E65" s="30"/>
    </row>
    <row r="66" spans="1:5" x14ac:dyDescent="0.25">
      <c r="A66" t="s">
        <v>427</v>
      </c>
      <c r="C66" s="30"/>
      <c r="E66" s="30"/>
    </row>
    <row r="67" spans="1:5" x14ac:dyDescent="0.25">
      <c r="C67" s="30"/>
      <c r="E67" s="30"/>
    </row>
    <row r="68" spans="1:5" x14ac:dyDescent="0.25">
      <c r="A68" s="7" t="s">
        <v>121</v>
      </c>
      <c r="C68" s="30"/>
      <c r="E68" s="30"/>
    </row>
    <row r="69" spans="1:5" x14ac:dyDescent="0.25">
      <c r="A69" s="7" t="s">
        <v>122</v>
      </c>
      <c r="C69" s="30"/>
      <c r="E69" s="30"/>
    </row>
    <row r="99" spans="1:5" x14ac:dyDescent="0.25">
      <c r="A99" s="7" t="s">
        <v>50</v>
      </c>
      <c r="E99" s="34">
        <f>VLOOKUP(A99,$A$1:$H$98,5,FALSE)</f>
        <v>800.3900000000001</v>
      </c>
    </row>
    <row r="100" spans="1:5" x14ac:dyDescent="0.25">
      <c r="A100" s="7" t="s">
        <v>295</v>
      </c>
      <c r="E100" s="34">
        <f>VLOOKUP(A100,$A$1:$H$98,5,FALSE)</f>
        <v>58.65</v>
      </c>
    </row>
    <row r="101" spans="1:5" x14ac:dyDescent="0.25">
      <c r="A101" s="7" t="s">
        <v>296</v>
      </c>
      <c r="E101" s="34">
        <f t="shared" ref="E101:E102" si="5">VLOOKUP(A101,$A$1:$H$98,5,FALSE)</f>
        <v>859.04000000000008</v>
      </c>
    </row>
    <row r="102" spans="1:5" x14ac:dyDescent="0.25">
      <c r="A102" s="7" t="s">
        <v>55</v>
      </c>
      <c r="E102" s="34">
        <f t="shared" si="5"/>
        <v>460.95999999999992</v>
      </c>
    </row>
    <row r="104" spans="1:5" x14ac:dyDescent="0.25">
      <c r="A104" s="39" t="s">
        <v>257</v>
      </c>
      <c r="D104" s="39" t="s">
        <v>258</v>
      </c>
    </row>
    <row r="105" spans="1:5" x14ac:dyDescent="0.25">
      <c r="B105" s="34">
        <f>E102</f>
        <v>460.95999999999992</v>
      </c>
      <c r="E105" s="34">
        <f>E102</f>
        <v>460.95999999999992</v>
      </c>
    </row>
    <row r="106" spans="1:5" x14ac:dyDescent="0.25">
      <c r="A106">
        <f>A107-Calculator!$B$15</f>
        <v>205</v>
      </c>
      <c r="B106">
        <f t="dataTable" ref="B106:B112" dt2D="0" dtr="0" r1="D7" ca="1"/>
        <v>374.40999999999997</v>
      </c>
      <c r="D106">
        <f>D107-Calculator!$B$27</f>
        <v>45</v>
      </c>
      <c r="E106">
        <f t="dataTable" ref="E106:E112" dt2D="0" dtr="0" r1="D7"/>
        <v>-548.79000000000008</v>
      </c>
    </row>
    <row r="107" spans="1:5" x14ac:dyDescent="0.25">
      <c r="A107">
        <f>A108-Calculator!$B$15</f>
        <v>210</v>
      </c>
      <c r="B107">
        <v>403.26</v>
      </c>
      <c r="D107">
        <f>D108-Calculator!$B$27</f>
        <v>50</v>
      </c>
      <c r="E107">
        <v>-519.94000000000005</v>
      </c>
    </row>
    <row r="108" spans="1:5" x14ac:dyDescent="0.25">
      <c r="A108">
        <f>A109-Calculator!$B$15</f>
        <v>215</v>
      </c>
      <c r="B108">
        <v>432.1099999999999</v>
      </c>
      <c r="D108">
        <f>D109-Calculator!$B$27</f>
        <v>55</v>
      </c>
      <c r="E108">
        <v>-491.09000000000003</v>
      </c>
    </row>
    <row r="109" spans="1:5" x14ac:dyDescent="0.25">
      <c r="A109">
        <f>Calculator!B10</f>
        <v>220</v>
      </c>
      <c r="B109">
        <v>460.95999999999992</v>
      </c>
      <c r="D109">
        <f>Calculator!B22</f>
        <v>60</v>
      </c>
      <c r="E109">
        <v>-462.24</v>
      </c>
    </row>
    <row r="110" spans="1:5" x14ac:dyDescent="0.25">
      <c r="A110">
        <f>A109+Calculator!$B$15</f>
        <v>225</v>
      </c>
      <c r="B110">
        <v>489.80999999999995</v>
      </c>
      <c r="D110">
        <f>D109+Calculator!$B$27</f>
        <v>65</v>
      </c>
      <c r="E110">
        <v>-433.3900000000001</v>
      </c>
    </row>
    <row r="111" spans="1:5" x14ac:dyDescent="0.25">
      <c r="A111">
        <f>A110+Calculator!$B$15</f>
        <v>230</v>
      </c>
      <c r="B111">
        <v>518.66</v>
      </c>
      <c r="D111">
        <f>D110+Calculator!$B$27</f>
        <v>70</v>
      </c>
      <c r="E111">
        <v>-404.54000000000008</v>
      </c>
    </row>
    <row r="112" spans="1:5" x14ac:dyDescent="0.25">
      <c r="A112">
        <f>A111+Calculator!$B$15</f>
        <v>235</v>
      </c>
      <c r="B112">
        <v>547.51</v>
      </c>
      <c r="D112">
        <f>D111+Calculator!$B$27</f>
        <v>75</v>
      </c>
      <c r="E112">
        <v>-375.69000000000005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1C298-D0D9-4DE9-80E2-F0705FFDB370}">
  <dimension ref="A1:H112"/>
  <sheetViews>
    <sheetView topLeftCell="A22" workbookViewId="0">
      <selection activeCell="D44" sqref="D44"/>
    </sheetView>
  </sheetViews>
  <sheetFormatPr defaultRowHeight="15" x14ac:dyDescent="0.25"/>
  <cols>
    <col min="1" max="1" width="25.7109375" customWidth="1"/>
    <col min="5" max="5" width="11" customWidth="1"/>
    <col min="8" max="8" width="11" customWidth="1"/>
  </cols>
  <sheetData>
    <row r="1" spans="1:8" x14ac:dyDescent="0.25">
      <c r="A1" s="59" t="s">
        <v>216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198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456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124</v>
      </c>
      <c r="C7" s="49">
        <f>IF(Calculator!B7="Rice",Calculator!B13,IF(Calculator!B19="Rice",Calculator!B25,6.75))</f>
        <v>6.75</v>
      </c>
      <c r="D7" s="50">
        <f>IF(Calculator!B7="Rice",Calculator!B10,IF(Calculator!B19="Rice",Calculator!B22,160))</f>
        <v>160</v>
      </c>
      <c r="E7" s="28">
        <f>ROUND(C7*D7,2)</f>
        <v>1080</v>
      </c>
      <c r="F7" s="11">
        <v>0</v>
      </c>
      <c r="G7" s="28">
        <f>ROUND(E7*F7,2)</f>
        <v>0</v>
      </c>
      <c r="H7" s="28">
        <f>ROUND(E7-G7,2)</f>
        <v>1080</v>
      </c>
    </row>
    <row r="8" spans="1:8" x14ac:dyDescent="0.25">
      <c r="A8" s="7" t="s">
        <v>11</v>
      </c>
      <c r="C8" s="30"/>
      <c r="E8" s="30">
        <f>SUM(E7:E7)</f>
        <v>1080</v>
      </c>
      <c r="G8" s="12">
        <f>SUM(G7:G7)</f>
        <v>0</v>
      </c>
      <c r="H8" s="12">
        <f>ROUND(E8-G8,2)</f>
        <v>1080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4.5</v>
      </c>
      <c r="E12" s="30">
        <f>ROUND(C12*D12,2)</f>
        <v>34.200000000000003</v>
      </c>
      <c r="F12" s="16">
        <v>0</v>
      </c>
      <c r="G12" s="30">
        <f>ROUND(E12*F12,2)</f>
        <v>0</v>
      </c>
      <c r="H12" s="30">
        <f>ROUND(E12-G12,2)</f>
        <v>34.200000000000003</v>
      </c>
    </row>
    <row r="13" spans="1:8" x14ac:dyDescent="0.25">
      <c r="A13" s="14" t="s">
        <v>57</v>
      </c>
      <c r="B13" s="14" t="s">
        <v>16</v>
      </c>
      <c r="C13" s="15">
        <v>6.4</v>
      </c>
      <c r="D13" s="14">
        <v>1.5</v>
      </c>
      <c r="E13" s="30">
        <f>ROUND(C13*D13,2)</f>
        <v>9.6</v>
      </c>
      <c r="F13" s="16">
        <v>0</v>
      </c>
      <c r="G13" s="30">
        <f>ROUND(E13*F13,2)</f>
        <v>0</v>
      </c>
      <c r="H13" s="30">
        <f>ROUND(E13-G13,2)</f>
        <v>9.6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167</v>
      </c>
      <c r="B15" s="14" t="s">
        <v>21</v>
      </c>
      <c r="C15" s="15">
        <v>50</v>
      </c>
      <c r="D15" s="14">
        <v>0.5</v>
      </c>
      <c r="E15" s="30">
        <f>ROUND(C15*D15,2)</f>
        <v>25</v>
      </c>
      <c r="F15" s="16">
        <v>0</v>
      </c>
      <c r="G15" s="30">
        <f>ROUND(E15*F15,2)</f>
        <v>0</v>
      </c>
      <c r="H15" s="30">
        <f>ROUND(E15-G15,2)</f>
        <v>25</v>
      </c>
    </row>
    <row r="16" spans="1:8" x14ac:dyDescent="0.25">
      <c r="A16" s="14" t="s">
        <v>154</v>
      </c>
      <c r="B16" s="14" t="s">
        <v>21</v>
      </c>
      <c r="C16" s="15">
        <v>55.4</v>
      </c>
      <c r="D16" s="14">
        <v>0.5</v>
      </c>
      <c r="E16" s="30">
        <f>ROUND(C16*D16,2)</f>
        <v>27.7</v>
      </c>
      <c r="F16" s="16">
        <v>0</v>
      </c>
      <c r="G16" s="30">
        <f>ROUND(E16*F16,2)</f>
        <v>0</v>
      </c>
      <c r="H16" s="30">
        <f>ROUND(E16-G16,2)</f>
        <v>27.7</v>
      </c>
    </row>
    <row r="17" spans="1:8" x14ac:dyDescent="0.25">
      <c r="A17" s="14" t="s">
        <v>168</v>
      </c>
      <c r="B17" s="14" t="s">
        <v>21</v>
      </c>
      <c r="C17" s="15">
        <v>41.58</v>
      </c>
      <c r="D17" s="14">
        <v>3.3220000000000001</v>
      </c>
      <c r="E17" s="30">
        <f>ROUND(C17*D17,2)</f>
        <v>138.13</v>
      </c>
      <c r="F17" s="16">
        <v>0</v>
      </c>
      <c r="G17" s="30">
        <f>ROUND(E17*F17,2)</f>
        <v>0</v>
      </c>
      <c r="H17" s="30">
        <f>ROUND(E17-G17,2)</f>
        <v>138.13</v>
      </c>
    </row>
    <row r="18" spans="1:8" x14ac:dyDescent="0.25">
      <c r="A18" s="14" t="s">
        <v>169</v>
      </c>
      <c r="B18" s="14" t="s">
        <v>26</v>
      </c>
      <c r="C18" s="15">
        <v>18</v>
      </c>
      <c r="D18" s="14">
        <v>0.8</v>
      </c>
      <c r="E18" s="30">
        <f>ROUND(C18*D18,2)</f>
        <v>14.4</v>
      </c>
      <c r="F18" s="16">
        <v>0</v>
      </c>
      <c r="G18" s="30">
        <f>ROUND(E18*F18,2)</f>
        <v>0</v>
      </c>
      <c r="H18" s="30">
        <f>ROUND(E18-G18,2)</f>
        <v>14.4</v>
      </c>
    </row>
    <row r="19" spans="1:8" x14ac:dyDescent="0.25">
      <c r="A19" s="13" t="s">
        <v>24</v>
      </c>
      <c r="C19" s="30"/>
      <c r="E19" s="30"/>
    </row>
    <row r="20" spans="1:8" x14ac:dyDescent="0.25">
      <c r="A20" s="14" t="s">
        <v>25</v>
      </c>
      <c r="B20" s="14" t="s">
        <v>18</v>
      </c>
      <c r="C20" s="15">
        <v>0.34</v>
      </c>
      <c r="D20" s="14">
        <v>80</v>
      </c>
      <c r="E20" s="30">
        <f t="shared" ref="E20:E27" si="0">ROUND(C20*D20,2)</f>
        <v>27.2</v>
      </c>
      <c r="F20" s="16">
        <v>0</v>
      </c>
      <c r="G20" s="30">
        <f t="shared" ref="G20:G27" si="1">ROUND(E20*F20,2)</f>
        <v>0</v>
      </c>
      <c r="H20" s="30">
        <f t="shared" ref="H20:H27" si="2">ROUND(E20-G20,2)</f>
        <v>27.2</v>
      </c>
    </row>
    <row r="21" spans="1:8" x14ac:dyDescent="0.25">
      <c r="A21" s="14" t="s">
        <v>138</v>
      </c>
      <c r="B21" s="14" t="s">
        <v>26</v>
      </c>
      <c r="C21" s="15">
        <v>3.33</v>
      </c>
      <c r="D21" s="14">
        <v>2</v>
      </c>
      <c r="E21" s="30">
        <f t="shared" si="0"/>
        <v>6.66</v>
      </c>
      <c r="F21" s="16">
        <v>0</v>
      </c>
      <c r="G21" s="30">
        <f t="shared" si="1"/>
        <v>0</v>
      </c>
      <c r="H21" s="30">
        <f t="shared" si="2"/>
        <v>6.66</v>
      </c>
    </row>
    <row r="22" spans="1:8" x14ac:dyDescent="0.25">
      <c r="A22" s="14" t="s">
        <v>170</v>
      </c>
      <c r="B22" s="14" t="s">
        <v>26</v>
      </c>
      <c r="C22" s="15">
        <v>18</v>
      </c>
      <c r="D22" s="14">
        <v>1.3</v>
      </c>
      <c r="E22" s="30">
        <f t="shared" si="0"/>
        <v>23.4</v>
      </c>
      <c r="F22" s="16">
        <v>0</v>
      </c>
      <c r="G22" s="30">
        <f t="shared" si="1"/>
        <v>0</v>
      </c>
      <c r="H22" s="30">
        <f t="shared" si="2"/>
        <v>23.4</v>
      </c>
    </row>
    <row r="23" spans="1:8" x14ac:dyDescent="0.25">
      <c r="A23" s="14" t="s">
        <v>171</v>
      </c>
      <c r="B23" s="14" t="s">
        <v>18</v>
      </c>
      <c r="C23" s="15">
        <v>6.72</v>
      </c>
      <c r="D23" s="14">
        <v>3</v>
      </c>
      <c r="E23" s="30">
        <f t="shared" si="0"/>
        <v>20.16</v>
      </c>
      <c r="F23" s="16">
        <v>0</v>
      </c>
      <c r="G23" s="30">
        <f t="shared" si="1"/>
        <v>0</v>
      </c>
      <c r="H23" s="30">
        <f t="shared" si="2"/>
        <v>20.16</v>
      </c>
    </row>
    <row r="24" spans="1:8" x14ac:dyDescent="0.25">
      <c r="A24" s="14" t="s">
        <v>172</v>
      </c>
      <c r="B24" s="14" t="s">
        <v>18</v>
      </c>
      <c r="C24" s="15">
        <v>45.96</v>
      </c>
      <c r="D24" s="14">
        <v>0.5</v>
      </c>
      <c r="E24" s="30">
        <f t="shared" si="0"/>
        <v>22.98</v>
      </c>
      <c r="F24" s="16">
        <v>0</v>
      </c>
      <c r="G24" s="30">
        <f t="shared" si="1"/>
        <v>0</v>
      </c>
      <c r="H24" s="30">
        <f t="shared" si="2"/>
        <v>22.98</v>
      </c>
    </row>
    <row r="25" spans="1:8" x14ac:dyDescent="0.25">
      <c r="A25" s="14" t="s">
        <v>173</v>
      </c>
      <c r="B25" s="14" t="s">
        <v>26</v>
      </c>
      <c r="C25" s="15">
        <v>17.5</v>
      </c>
      <c r="D25" s="14">
        <v>2</v>
      </c>
      <c r="E25" s="30">
        <f t="shared" si="0"/>
        <v>35</v>
      </c>
      <c r="F25" s="16">
        <v>0</v>
      </c>
      <c r="G25" s="30">
        <f t="shared" si="1"/>
        <v>0</v>
      </c>
      <c r="H25" s="30">
        <f t="shared" si="2"/>
        <v>35</v>
      </c>
    </row>
    <row r="26" spans="1:8" x14ac:dyDescent="0.25">
      <c r="A26" s="14" t="s">
        <v>174</v>
      </c>
      <c r="B26" s="14" t="s">
        <v>18</v>
      </c>
      <c r="C26" s="15">
        <v>20.07</v>
      </c>
      <c r="D26" s="14">
        <v>0.67</v>
      </c>
      <c r="E26" s="30">
        <f t="shared" si="0"/>
        <v>13.45</v>
      </c>
      <c r="F26" s="16">
        <v>0</v>
      </c>
      <c r="G26" s="30">
        <f t="shared" si="1"/>
        <v>0</v>
      </c>
      <c r="H26" s="30">
        <f t="shared" si="2"/>
        <v>13.45</v>
      </c>
    </row>
    <row r="27" spans="1:8" x14ac:dyDescent="0.25">
      <c r="A27" s="14" t="s">
        <v>175</v>
      </c>
      <c r="B27" s="14" t="s">
        <v>18</v>
      </c>
      <c r="C27" s="15">
        <v>1.95</v>
      </c>
      <c r="D27" s="14">
        <v>7.5</v>
      </c>
      <c r="E27" s="30">
        <f t="shared" si="0"/>
        <v>14.63</v>
      </c>
      <c r="F27" s="16">
        <v>0</v>
      </c>
      <c r="G27" s="30">
        <f t="shared" si="1"/>
        <v>0</v>
      </c>
      <c r="H27" s="30">
        <f t="shared" si="2"/>
        <v>14.63</v>
      </c>
    </row>
    <row r="28" spans="1:8" x14ac:dyDescent="0.25">
      <c r="A28" s="13" t="s">
        <v>27</v>
      </c>
      <c r="C28" s="30"/>
      <c r="E28" s="30"/>
    </row>
    <row r="29" spans="1:8" x14ac:dyDescent="0.25">
      <c r="A29" s="14" t="s">
        <v>455</v>
      </c>
      <c r="B29" s="14" t="s">
        <v>18</v>
      </c>
      <c r="C29" s="15">
        <v>1.1299999999999999</v>
      </c>
      <c r="D29" s="14">
        <v>13.5</v>
      </c>
      <c r="E29" s="30">
        <f>ROUND(C29*D29,2)</f>
        <v>15.26</v>
      </c>
      <c r="F29" s="16">
        <v>0</v>
      </c>
      <c r="G29" s="30">
        <f>ROUND(E29*F29,2)</f>
        <v>0</v>
      </c>
      <c r="H29" s="30">
        <f>ROUND(E29-G29,2)</f>
        <v>15.26</v>
      </c>
    </row>
    <row r="30" spans="1:8" x14ac:dyDescent="0.25">
      <c r="A30" s="13" t="s">
        <v>33</v>
      </c>
      <c r="C30" s="30"/>
      <c r="E30" s="30"/>
    </row>
    <row r="31" spans="1:8" x14ac:dyDescent="0.25">
      <c r="A31" s="14" t="s">
        <v>194</v>
      </c>
      <c r="B31" s="14" t="s">
        <v>29</v>
      </c>
      <c r="C31" s="15">
        <v>6.31</v>
      </c>
      <c r="D31" s="14">
        <v>23</v>
      </c>
      <c r="E31" s="30">
        <f>ROUND(C31*D31,2)</f>
        <v>145.13</v>
      </c>
      <c r="F31" s="16">
        <v>0</v>
      </c>
      <c r="G31" s="30">
        <f>ROUND(E31*F31,2)</f>
        <v>0</v>
      </c>
      <c r="H31" s="30">
        <f>ROUND(E31-G31,2)</f>
        <v>145.13</v>
      </c>
    </row>
    <row r="32" spans="1:8" x14ac:dyDescent="0.25">
      <c r="A32" s="14" t="s">
        <v>195</v>
      </c>
      <c r="B32" s="14" t="s">
        <v>29</v>
      </c>
      <c r="C32" s="15">
        <v>1.93</v>
      </c>
      <c r="D32" s="14">
        <v>4.25</v>
      </c>
      <c r="E32" s="30">
        <f>ROUND(C32*D32,2)</f>
        <v>8.1999999999999993</v>
      </c>
      <c r="F32" s="16">
        <v>0</v>
      </c>
      <c r="G32" s="30">
        <f>ROUND(E32*F32,2)</f>
        <v>0</v>
      </c>
      <c r="H32" s="30">
        <f>ROUND(E32-G32,2)</f>
        <v>8.1999999999999993</v>
      </c>
    </row>
    <row r="33" spans="1:8" x14ac:dyDescent="0.25">
      <c r="A33" s="14" t="s">
        <v>177</v>
      </c>
      <c r="B33" s="14" t="s">
        <v>178</v>
      </c>
      <c r="C33" s="15">
        <v>0.28999999999999998</v>
      </c>
      <c r="D33" s="14">
        <v>4.25</v>
      </c>
      <c r="E33" s="30">
        <f>ROUND(C33*D33,2)</f>
        <v>1.23</v>
      </c>
      <c r="F33" s="16">
        <v>0</v>
      </c>
      <c r="G33" s="30">
        <f>ROUND(E33*F33,2)</f>
        <v>0</v>
      </c>
      <c r="H33" s="30">
        <f>ROUND(E33-G33,2)</f>
        <v>1.23</v>
      </c>
    </row>
    <row r="34" spans="1:8" x14ac:dyDescent="0.25">
      <c r="A34" s="13" t="s">
        <v>114</v>
      </c>
      <c r="C34" s="30"/>
      <c r="E34" s="30"/>
    </row>
    <row r="35" spans="1:8" x14ac:dyDescent="0.25">
      <c r="A35" s="14" t="s">
        <v>181</v>
      </c>
      <c r="B35" s="14" t="s">
        <v>26</v>
      </c>
      <c r="C35" s="15">
        <v>1.34</v>
      </c>
      <c r="D35" s="14">
        <v>1.5</v>
      </c>
      <c r="E35" s="30">
        <f>ROUND(C35*D35,2)</f>
        <v>2.0099999999999998</v>
      </c>
      <c r="F35" s="16">
        <v>0</v>
      </c>
      <c r="G35" s="30">
        <f>ROUND(E35*F35,2)</f>
        <v>0</v>
      </c>
      <c r="H35" s="30">
        <f>ROUND(E35-G35,2)</f>
        <v>2.0099999999999998</v>
      </c>
    </row>
    <row r="36" spans="1:8" x14ac:dyDescent="0.25">
      <c r="A36" s="14" t="s">
        <v>180</v>
      </c>
      <c r="B36" s="14" t="s">
        <v>26</v>
      </c>
      <c r="C36" s="15">
        <v>4.75</v>
      </c>
      <c r="D36" s="14">
        <v>0.5</v>
      </c>
      <c r="E36" s="30">
        <f>ROUND(C36*D36,2)</f>
        <v>2.38</v>
      </c>
      <c r="F36" s="16">
        <v>0</v>
      </c>
      <c r="G36" s="30">
        <f>ROUND(E36*F36,2)</f>
        <v>0</v>
      </c>
      <c r="H36" s="30">
        <f>ROUND(E36-G36,2)</f>
        <v>2.38</v>
      </c>
    </row>
    <row r="37" spans="1:8" x14ac:dyDescent="0.25">
      <c r="A37" s="14" t="s">
        <v>182</v>
      </c>
      <c r="B37" s="14" t="s">
        <v>26</v>
      </c>
      <c r="C37" s="15">
        <v>6.01</v>
      </c>
      <c r="D37" s="14">
        <v>0.5</v>
      </c>
      <c r="E37" s="30">
        <f>ROUND(C37*D37,2)</f>
        <v>3.01</v>
      </c>
      <c r="F37" s="16">
        <v>0</v>
      </c>
      <c r="G37" s="30">
        <f>ROUND(E37*F37,2)</f>
        <v>0</v>
      </c>
      <c r="H37" s="30">
        <f>ROUND(E37-G37,2)</f>
        <v>3.01</v>
      </c>
    </row>
    <row r="38" spans="1:8" x14ac:dyDescent="0.25">
      <c r="A38" s="14" t="s">
        <v>183</v>
      </c>
      <c r="B38" s="14" t="s">
        <v>26</v>
      </c>
      <c r="C38" s="15">
        <v>2.86</v>
      </c>
      <c r="D38" s="14">
        <v>0.4</v>
      </c>
      <c r="E38" s="30">
        <f>ROUND(C38*D38,2)</f>
        <v>1.1399999999999999</v>
      </c>
      <c r="F38" s="16">
        <v>0</v>
      </c>
      <c r="G38" s="30">
        <f>ROUND(E38*F38,2)</f>
        <v>0</v>
      </c>
      <c r="H38" s="30">
        <f>ROUND(E38-G38,2)</f>
        <v>1.1399999999999999</v>
      </c>
    </row>
    <row r="39" spans="1:8" x14ac:dyDescent="0.25">
      <c r="A39" s="13" t="s">
        <v>61</v>
      </c>
      <c r="C39" s="30"/>
      <c r="E39" s="30"/>
    </row>
    <row r="40" spans="1:8" x14ac:dyDescent="0.25">
      <c r="A40" s="14" t="s">
        <v>184</v>
      </c>
      <c r="B40" s="14" t="s">
        <v>21</v>
      </c>
      <c r="C40" s="15">
        <v>8</v>
      </c>
      <c r="D40" s="14">
        <v>4.3220000000000001</v>
      </c>
      <c r="E40" s="30">
        <f>ROUND(C40*D40,2)</f>
        <v>34.58</v>
      </c>
      <c r="F40" s="16">
        <v>0</v>
      </c>
      <c r="G40" s="30">
        <f>ROUND(E40*F40,2)</f>
        <v>0</v>
      </c>
      <c r="H40" s="30">
        <f>ROUND(E40-G40,2)</f>
        <v>34.58</v>
      </c>
    </row>
    <row r="41" spans="1:8" x14ac:dyDescent="0.25">
      <c r="A41" s="13" t="s">
        <v>131</v>
      </c>
      <c r="C41" s="30"/>
      <c r="E41" s="30"/>
    </row>
    <row r="42" spans="1:8" x14ac:dyDescent="0.25">
      <c r="A42" s="14" t="s">
        <v>185</v>
      </c>
      <c r="B42" s="14" t="s">
        <v>124</v>
      </c>
      <c r="C42" s="15">
        <v>0.35</v>
      </c>
      <c r="D42" s="14">
        <f>$D$7</f>
        <v>160</v>
      </c>
      <c r="E42" s="30">
        <f>ROUND(C42*D42,2)</f>
        <v>56</v>
      </c>
      <c r="F42" s="16">
        <v>0</v>
      </c>
      <c r="G42" s="30">
        <f>ROUND(E42*F42,2)</f>
        <v>0</v>
      </c>
      <c r="H42" s="30">
        <f>ROUND(E42-G42,2)</f>
        <v>56</v>
      </c>
    </row>
    <row r="43" spans="1:8" x14ac:dyDescent="0.25">
      <c r="A43" s="13" t="s">
        <v>186</v>
      </c>
      <c r="C43" s="30"/>
      <c r="E43" s="30"/>
    </row>
    <row r="44" spans="1:8" x14ac:dyDescent="0.25">
      <c r="A44" s="14" t="s">
        <v>187</v>
      </c>
      <c r="B44" s="14" t="s">
        <v>124</v>
      </c>
      <c r="C44" s="15">
        <v>0.4</v>
      </c>
      <c r="D44" s="14">
        <f>$D$7</f>
        <v>160</v>
      </c>
      <c r="E44" s="30">
        <f>ROUND(C44*D44,2)</f>
        <v>64</v>
      </c>
      <c r="F44" s="16">
        <v>0</v>
      </c>
      <c r="G44" s="30">
        <f>ROUND(E44*F44,2)</f>
        <v>0</v>
      </c>
      <c r="H44" s="30">
        <f>ROUND(E44-G44,2)</f>
        <v>64</v>
      </c>
    </row>
    <row r="45" spans="1:8" x14ac:dyDescent="0.25">
      <c r="A45" s="13" t="s">
        <v>116</v>
      </c>
      <c r="C45" s="30"/>
      <c r="E45" s="30"/>
    </row>
    <row r="46" spans="1:8" x14ac:dyDescent="0.25">
      <c r="A46" s="14" t="s">
        <v>189</v>
      </c>
      <c r="B46" s="14" t="s">
        <v>48</v>
      </c>
      <c r="C46" s="15">
        <v>8</v>
      </c>
      <c r="D46" s="14">
        <v>1</v>
      </c>
      <c r="E46" s="30">
        <f>ROUND(C46*D46,2)</f>
        <v>8</v>
      </c>
      <c r="F46" s="16">
        <v>0</v>
      </c>
      <c r="G46" s="30">
        <f>ROUND(E46*F46,2)</f>
        <v>0</v>
      </c>
      <c r="H46" s="30">
        <f>ROUND(E46-G46,2)</f>
        <v>8</v>
      </c>
    </row>
    <row r="47" spans="1:8" x14ac:dyDescent="0.25">
      <c r="A47" s="13" t="s">
        <v>118</v>
      </c>
      <c r="C47" s="30"/>
      <c r="E47" s="30"/>
    </row>
    <row r="48" spans="1:8" x14ac:dyDescent="0.25">
      <c r="A48" s="14" t="s">
        <v>119</v>
      </c>
      <c r="B48" s="14" t="s">
        <v>48</v>
      </c>
      <c r="C48" s="15">
        <v>10</v>
      </c>
      <c r="D48" s="14">
        <v>0.33300000000000002</v>
      </c>
      <c r="E48" s="30">
        <f>ROUND(C48*D48,2)</f>
        <v>3.33</v>
      </c>
      <c r="F48" s="16">
        <v>0</v>
      </c>
      <c r="G48" s="30">
        <f>ROUND(E48*F48,2)</f>
        <v>0</v>
      </c>
      <c r="H48" s="30">
        <f>ROUND(E48-G48,2)</f>
        <v>3.33</v>
      </c>
    </row>
    <row r="49" spans="1:8" x14ac:dyDescent="0.25">
      <c r="A49" s="13" t="s">
        <v>37</v>
      </c>
      <c r="C49" s="30"/>
      <c r="E49" s="30"/>
    </row>
    <row r="50" spans="1:8" x14ac:dyDescent="0.25">
      <c r="A50" s="14" t="s">
        <v>38</v>
      </c>
      <c r="B50" s="14" t="s">
        <v>39</v>
      </c>
      <c r="C50" s="15">
        <v>16.54</v>
      </c>
      <c r="D50" s="14">
        <v>0.42280000000000001</v>
      </c>
      <c r="E50" s="30">
        <f>ROUND(C50*D50,2)</f>
        <v>6.99</v>
      </c>
      <c r="F50" s="16">
        <v>0</v>
      </c>
      <c r="G50" s="30">
        <f>ROUND(E50*F50,2)</f>
        <v>0</v>
      </c>
      <c r="H50" s="30">
        <f>ROUND(E50-G50,2)</f>
        <v>6.99</v>
      </c>
    </row>
    <row r="51" spans="1:8" x14ac:dyDescent="0.25">
      <c r="A51" s="14" t="s">
        <v>134</v>
      </c>
      <c r="B51" s="14" t="s">
        <v>39</v>
      </c>
      <c r="C51" s="15">
        <v>16.54</v>
      </c>
      <c r="D51" s="14">
        <v>0.11</v>
      </c>
      <c r="E51" s="30">
        <f>ROUND(C51*D51,2)</f>
        <v>1.82</v>
      </c>
      <c r="F51" s="16">
        <v>0</v>
      </c>
      <c r="G51" s="30">
        <f>ROUND(E51*F51,2)</f>
        <v>0</v>
      </c>
      <c r="H51" s="30">
        <f>ROUND(E51-G51,2)</f>
        <v>1.82</v>
      </c>
    </row>
    <row r="52" spans="1:8" x14ac:dyDescent="0.25">
      <c r="A52" s="13" t="s">
        <v>40</v>
      </c>
      <c r="C52" s="30"/>
      <c r="E52" s="30"/>
    </row>
    <row r="53" spans="1:8" x14ac:dyDescent="0.25">
      <c r="A53" s="14" t="s">
        <v>41</v>
      </c>
      <c r="B53" s="14" t="s">
        <v>39</v>
      </c>
      <c r="C53" s="15">
        <v>9.06</v>
      </c>
      <c r="D53" s="14">
        <v>1.05</v>
      </c>
      <c r="E53" s="30">
        <f>ROUND(C53*D53,2)</f>
        <v>9.51</v>
      </c>
      <c r="F53" s="16">
        <v>0</v>
      </c>
      <c r="G53" s="30">
        <f>ROUND(E53*F53,2)</f>
        <v>0</v>
      </c>
      <c r="H53" s="30">
        <f>ROUND(E53-G53,2)</f>
        <v>9.51</v>
      </c>
    </row>
    <row r="54" spans="1:8" x14ac:dyDescent="0.25">
      <c r="A54" s="13" t="s">
        <v>43</v>
      </c>
      <c r="C54" s="30"/>
      <c r="E54" s="30"/>
    </row>
    <row r="55" spans="1:8" x14ac:dyDescent="0.25">
      <c r="A55" s="14" t="s">
        <v>41</v>
      </c>
      <c r="B55" s="14" t="s">
        <v>39</v>
      </c>
      <c r="C55" s="15">
        <v>9.06</v>
      </c>
      <c r="D55" s="14">
        <v>0.25</v>
      </c>
      <c r="E55" s="30">
        <f>ROUND(C55*D55,2)</f>
        <v>2.27</v>
      </c>
      <c r="F55" s="16">
        <v>0</v>
      </c>
      <c r="G55" s="30">
        <f>ROUND(E55*F55,2)</f>
        <v>0</v>
      </c>
      <c r="H55" s="30">
        <f>ROUND(E55-G55,2)</f>
        <v>2.27</v>
      </c>
    </row>
    <row r="56" spans="1:8" x14ac:dyDescent="0.25">
      <c r="A56" s="14" t="s">
        <v>42</v>
      </c>
      <c r="B56" s="14" t="s">
        <v>39</v>
      </c>
      <c r="C56" s="15">
        <v>9.06</v>
      </c>
      <c r="D56" s="14">
        <v>7.8600000000000003E-2</v>
      </c>
      <c r="E56" s="30">
        <f>ROUND(C56*D56,2)</f>
        <v>0.71</v>
      </c>
      <c r="F56" s="16">
        <v>0</v>
      </c>
      <c r="G56" s="30">
        <f>ROUND(E56*F56,2)</f>
        <v>0</v>
      </c>
      <c r="H56" s="30">
        <f>ROUND(E56-G56,2)</f>
        <v>0.71</v>
      </c>
    </row>
    <row r="57" spans="1:8" x14ac:dyDescent="0.25">
      <c r="A57" s="13" t="s">
        <v>100</v>
      </c>
      <c r="C57" s="30"/>
      <c r="E57" s="30"/>
    </row>
    <row r="58" spans="1:8" x14ac:dyDescent="0.25">
      <c r="A58" s="14" t="s">
        <v>41</v>
      </c>
      <c r="B58" s="14" t="s">
        <v>39</v>
      </c>
      <c r="C58" s="15">
        <v>9.06</v>
      </c>
      <c r="D58" s="14">
        <v>0.7</v>
      </c>
      <c r="E58" s="30">
        <f>ROUND(C58*D58,2)</f>
        <v>6.34</v>
      </c>
      <c r="F58" s="16">
        <v>0</v>
      </c>
      <c r="G58" s="30">
        <f>ROUND(E58*F58,2)</f>
        <v>0</v>
      </c>
      <c r="H58" s="30">
        <f>ROUND(E58-G58,2)</f>
        <v>6.34</v>
      </c>
    </row>
    <row r="59" spans="1:8" x14ac:dyDescent="0.25">
      <c r="A59" s="14" t="s">
        <v>44</v>
      </c>
      <c r="B59" s="14" t="s">
        <v>39</v>
      </c>
      <c r="C59" s="15">
        <v>16.54</v>
      </c>
      <c r="D59" s="14">
        <v>0.47960000000000003</v>
      </c>
      <c r="E59" s="30">
        <f>ROUND(C59*D59,2)</f>
        <v>7.93</v>
      </c>
      <c r="F59" s="16">
        <v>0</v>
      </c>
      <c r="G59" s="30">
        <f>ROUND(E59*F59,2)</f>
        <v>0</v>
      </c>
      <c r="H59" s="30">
        <f>ROUND(E59-G59,2)</f>
        <v>7.93</v>
      </c>
    </row>
    <row r="60" spans="1:8" x14ac:dyDescent="0.25">
      <c r="A60" s="13" t="s">
        <v>45</v>
      </c>
      <c r="C60" s="30"/>
      <c r="E60" s="30"/>
    </row>
    <row r="61" spans="1:8" x14ac:dyDescent="0.25">
      <c r="A61" s="14" t="s">
        <v>38</v>
      </c>
      <c r="B61" s="14" t="s">
        <v>19</v>
      </c>
      <c r="C61" s="15">
        <v>4.4800000000000004</v>
      </c>
      <c r="D61" s="14">
        <v>6.5293999999999999</v>
      </c>
      <c r="E61" s="30">
        <f>ROUND(C61*D61,2)</f>
        <v>29.25</v>
      </c>
      <c r="F61" s="16">
        <v>0</v>
      </c>
      <c r="G61" s="30">
        <f>ROUND(E61*F61,2)</f>
        <v>0</v>
      </c>
      <c r="H61" s="30">
        <f>ROUND(E61-G61,2)</f>
        <v>29.25</v>
      </c>
    </row>
    <row r="62" spans="1:8" x14ac:dyDescent="0.25">
      <c r="A62" s="14" t="s">
        <v>134</v>
      </c>
      <c r="B62" s="14" t="s">
        <v>19</v>
      </c>
      <c r="C62" s="15">
        <v>4.4800000000000004</v>
      </c>
      <c r="D62" s="14">
        <v>2.4064000000000001</v>
      </c>
      <c r="E62" s="30">
        <f>ROUND(C62*D62,2)</f>
        <v>10.78</v>
      </c>
      <c r="F62" s="16">
        <v>0</v>
      </c>
      <c r="G62" s="30">
        <f>ROUND(E62*F62,2)</f>
        <v>0</v>
      </c>
      <c r="H62" s="30">
        <f>ROUND(E62-G62,2)</f>
        <v>10.78</v>
      </c>
    </row>
    <row r="63" spans="1:8" x14ac:dyDescent="0.25">
      <c r="A63" s="14" t="s">
        <v>190</v>
      </c>
      <c r="B63" s="14" t="s">
        <v>19</v>
      </c>
      <c r="C63" s="15">
        <v>4.4800000000000004</v>
      </c>
      <c r="D63" s="14">
        <v>15.4779</v>
      </c>
      <c r="E63" s="30">
        <f>ROUND(C63*D63,2)</f>
        <v>69.34</v>
      </c>
      <c r="F63" s="16">
        <v>0</v>
      </c>
      <c r="G63" s="30">
        <f>ROUND(E63*F63,2)</f>
        <v>0</v>
      </c>
      <c r="H63" s="30">
        <f>ROUND(E63-G63,2)</f>
        <v>69.34</v>
      </c>
    </row>
    <row r="64" spans="1:8" x14ac:dyDescent="0.25">
      <c r="A64" s="13" t="s">
        <v>47</v>
      </c>
      <c r="C64" s="30"/>
      <c r="E64" s="30"/>
    </row>
    <row r="65" spans="1:8" x14ac:dyDescent="0.25">
      <c r="A65" s="14" t="s">
        <v>42</v>
      </c>
      <c r="B65" s="14" t="s">
        <v>48</v>
      </c>
      <c r="C65" s="15">
        <v>9.51</v>
      </c>
      <c r="D65" s="14">
        <v>1</v>
      </c>
      <c r="E65" s="30">
        <f>ROUND(C65*D65,2)</f>
        <v>9.51</v>
      </c>
      <c r="F65" s="16">
        <v>0</v>
      </c>
      <c r="G65" s="30">
        <f>ROUND(E65*F65,2)</f>
        <v>0</v>
      </c>
      <c r="H65" s="30">
        <f t="shared" ref="H65:H71" si="3">ROUND(E65-G65,2)</f>
        <v>9.51</v>
      </c>
    </row>
    <row r="66" spans="1:8" x14ac:dyDescent="0.25">
      <c r="A66" s="14" t="s">
        <v>38</v>
      </c>
      <c r="B66" s="14" t="s">
        <v>48</v>
      </c>
      <c r="C66" s="15">
        <v>4.0199999999999996</v>
      </c>
      <c r="D66" s="14">
        <v>1</v>
      </c>
      <c r="E66" s="30">
        <f>ROUND(C66*D66,2)</f>
        <v>4.0199999999999996</v>
      </c>
      <c r="F66" s="16">
        <v>0</v>
      </c>
      <c r="G66" s="30">
        <f>ROUND(E66*F66,2)</f>
        <v>0</v>
      </c>
      <c r="H66" s="30">
        <f t="shared" si="3"/>
        <v>4.0199999999999996</v>
      </c>
    </row>
    <row r="67" spans="1:8" x14ac:dyDescent="0.25">
      <c r="A67" s="14" t="s">
        <v>134</v>
      </c>
      <c r="B67" s="14" t="s">
        <v>48</v>
      </c>
      <c r="C67" s="15">
        <v>5.95</v>
      </c>
      <c r="D67" s="14">
        <v>1</v>
      </c>
      <c r="E67" s="30">
        <f>ROUND(C67*D67,2)</f>
        <v>5.95</v>
      </c>
      <c r="F67" s="16">
        <v>0</v>
      </c>
      <c r="G67" s="30">
        <f>ROUND(E67*F67,2)</f>
        <v>0</v>
      </c>
      <c r="H67" s="30">
        <f t="shared" si="3"/>
        <v>5.95</v>
      </c>
    </row>
    <row r="68" spans="1:8" x14ac:dyDescent="0.25">
      <c r="A68" s="14" t="s">
        <v>190</v>
      </c>
      <c r="B68" s="14" t="s">
        <v>48</v>
      </c>
      <c r="C68" s="15">
        <v>11.8</v>
      </c>
      <c r="D68" s="14">
        <v>1</v>
      </c>
      <c r="E68" s="30">
        <f>ROUND(C68*D68,2)</f>
        <v>11.8</v>
      </c>
      <c r="F68" s="16">
        <v>0</v>
      </c>
      <c r="G68" s="30">
        <f>ROUND(E68*F68,2)</f>
        <v>0</v>
      </c>
      <c r="H68" s="30">
        <f t="shared" si="3"/>
        <v>11.8</v>
      </c>
    </row>
    <row r="69" spans="1:8" x14ac:dyDescent="0.25">
      <c r="A69" s="9" t="s">
        <v>49</v>
      </c>
      <c r="B69" s="9" t="s">
        <v>48</v>
      </c>
      <c r="C69" s="10">
        <v>23.87</v>
      </c>
      <c r="D69" s="9">
        <v>1</v>
      </c>
      <c r="E69" s="28">
        <f>ROUND(C69*D69,2)</f>
        <v>23.87</v>
      </c>
      <c r="F69" s="11">
        <v>0</v>
      </c>
      <c r="G69" s="28">
        <f>ROUND(E69*F69,2)</f>
        <v>0</v>
      </c>
      <c r="H69" s="28">
        <f t="shared" si="3"/>
        <v>23.87</v>
      </c>
    </row>
    <row r="70" spans="1:8" x14ac:dyDescent="0.25">
      <c r="A70" s="7" t="s">
        <v>50</v>
      </c>
      <c r="C70" s="30"/>
      <c r="E70" s="30">
        <f>SUM(E12:E69)</f>
        <v>956.87000000000023</v>
      </c>
      <c r="G70" s="12">
        <f>SUM(G12:G69)</f>
        <v>0</v>
      </c>
      <c r="H70" s="12">
        <f t="shared" si="3"/>
        <v>956.87</v>
      </c>
    </row>
    <row r="71" spans="1:8" x14ac:dyDescent="0.25">
      <c r="A71" s="7" t="s">
        <v>51</v>
      </c>
      <c r="C71" s="30"/>
      <c r="E71" s="30">
        <f>+E8-E70</f>
        <v>123.12999999999977</v>
      </c>
      <c r="G71" s="12">
        <f>+G8-G70</f>
        <v>0</v>
      </c>
      <c r="H71" s="12">
        <f t="shared" si="3"/>
        <v>123.13</v>
      </c>
    </row>
    <row r="72" spans="1:8" x14ac:dyDescent="0.25">
      <c r="A72" t="s">
        <v>12</v>
      </c>
      <c r="C72" s="30"/>
      <c r="E72" s="30"/>
    </row>
    <row r="73" spans="1:8" x14ac:dyDescent="0.25">
      <c r="A73" s="7" t="s">
        <v>52</v>
      </c>
      <c r="C73" s="30"/>
      <c r="E73" s="30"/>
    </row>
    <row r="74" spans="1:8" x14ac:dyDescent="0.25">
      <c r="A74" s="14" t="s">
        <v>42</v>
      </c>
      <c r="B74" s="14" t="s">
        <v>48</v>
      </c>
      <c r="C74" s="15">
        <v>23.83</v>
      </c>
      <c r="D74" s="14">
        <v>1</v>
      </c>
      <c r="E74" s="30">
        <f>ROUND(C74*D74,2)</f>
        <v>23.83</v>
      </c>
      <c r="F74" s="16">
        <v>0</v>
      </c>
      <c r="G74" s="30">
        <f>ROUND(E74*F74,2)</f>
        <v>0</v>
      </c>
      <c r="H74" s="30">
        <f t="shared" ref="H74:H80" si="4">ROUND(E74-G74,2)</f>
        <v>23.83</v>
      </c>
    </row>
    <row r="75" spans="1:8" x14ac:dyDescent="0.25">
      <c r="A75" s="14" t="s">
        <v>38</v>
      </c>
      <c r="B75" s="14" t="s">
        <v>48</v>
      </c>
      <c r="C75" s="15">
        <v>28.41</v>
      </c>
      <c r="D75" s="14">
        <v>1</v>
      </c>
      <c r="E75" s="30">
        <f>ROUND(C75*D75,2)</f>
        <v>28.41</v>
      </c>
      <c r="F75" s="16">
        <v>0</v>
      </c>
      <c r="G75" s="30">
        <f>ROUND(E75*F75,2)</f>
        <v>0</v>
      </c>
      <c r="H75" s="30">
        <f t="shared" si="4"/>
        <v>28.41</v>
      </c>
    </row>
    <row r="76" spans="1:8" x14ac:dyDescent="0.25">
      <c r="A76" s="14" t="s">
        <v>134</v>
      </c>
      <c r="B76" s="14" t="s">
        <v>48</v>
      </c>
      <c r="C76" s="15">
        <v>26.16</v>
      </c>
      <c r="D76" s="14">
        <v>1</v>
      </c>
      <c r="E76" s="30">
        <f>ROUND(C76*D76,2)</f>
        <v>26.16</v>
      </c>
      <c r="F76" s="16">
        <v>0</v>
      </c>
      <c r="G76" s="30">
        <f>ROUND(E76*F76,2)</f>
        <v>0</v>
      </c>
      <c r="H76" s="30">
        <f t="shared" si="4"/>
        <v>26.16</v>
      </c>
    </row>
    <row r="77" spans="1:8" x14ac:dyDescent="0.25">
      <c r="A77" s="9" t="s">
        <v>190</v>
      </c>
      <c r="B77" s="9" t="s">
        <v>48</v>
      </c>
      <c r="C77" s="10">
        <v>80.17</v>
      </c>
      <c r="D77" s="9">
        <v>1</v>
      </c>
      <c r="E77" s="28">
        <f>ROUND(C77*D77,2)</f>
        <v>80.17</v>
      </c>
      <c r="F77" s="11">
        <v>0</v>
      </c>
      <c r="G77" s="28">
        <f>ROUND(E77*F77,2)</f>
        <v>0</v>
      </c>
      <c r="H77" s="28">
        <f t="shared" si="4"/>
        <v>80.17</v>
      </c>
    </row>
    <row r="78" spans="1:8" x14ac:dyDescent="0.25">
      <c r="A78" s="7" t="s">
        <v>53</v>
      </c>
      <c r="C78" s="30"/>
      <c r="E78" s="30">
        <f>SUM(E74:E77)</f>
        <v>158.57</v>
      </c>
      <c r="G78" s="12">
        <f>SUM(G74:G77)</f>
        <v>0</v>
      </c>
      <c r="H78" s="12">
        <f t="shared" si="4"/>
        <v>158.57</v>
      </c>
    </row>
    <row r="79" spans="1:8" x14ac:dyDescent="0.25">
      <c r="A79" s="7" t="s">
        <v>54</v>
      </c>
      <c r="C79" s="30"/>
      <c r="E79" s="30">
        <f>+E70+E78</f>
        <v>1115.4400000000003</v>
      </c>
      <c r="G79" s="12">
        <f>+G70+G78</f>
        <v>0</v>
      </c>
      <c r="H79" s="12">
        <f t="shared" si="4"/>
        <v>1115.44</v>
      </c>
    </row>
    <row r="80" spans="1:8" x14ac:dyDescent="0.25">
      <c r="A80" s="7" t="s">
        <v>55</v>
      </c>
      <c r="C80" s="30"/>
      <c r="E80" s="30">
        <f>+E8-E79</f>
        <v>-35.440000000000282</v>
      </c>
      <c r="G80" s="12">
        <f>+G8-G79</f>
        <v>0</v>
      </c>
      <c r="H80" s="12">
        <f t="shared" si="4"/>
        <v>-35.44</v>
      </c>
    </row>
    <row r="81" spans="1:5" x14ac:dyDescent="0.25">
      <c r="A81" t="s">
        <v>120</v>
      </c>
      <c r="C81" s="30"/>
      <c r="E81" s="30"/>
    </row>
    <row r="82" spans="1:5" x14ac:dyDescent="0.25">
      <c r="A82" t="s">
        <v>427</v>
      </c>
      <c r="C82" s="30"/>
      <c r="E82" s="30"/>
    </row>
    <row r="83" spans="1:5" x14ac:dyDescent="0.25">
      <c r="C83" s="30"/>
      <c r="E83" s="30"/>
    </row>
    <row r="84" spans="1:5" x14ac:dyDescent="0.25">
      <c r="A84" s="7" t="s">
        <v>121</v>
      </c>
      <c r="C84" s="30"/>
      <c r="E84" s="30"/>
    </row>
    <row r="85" spans="1:5" x14ac:dyDescent="0.25">
      <c r="A85" s="7" t="s">
        <v>122</v>
      </c>
      <c r="C85" s="30"/>
      <c r="E85" s="30"/>
    </row>
    <row r="99" spans="1:5" x14ac:dyDescent="0.25">
      <c r="A99" s="7" t="s">
        <v>50</v>
      </c>
      <c r="E99" s="34">
        <f>VLOOKUP(A99,$A$1:$H$98,5,FALSE)</f>
        <v>956.87000000000023</v>
      </c>
    </row>
    <row r="100" spans="1:5" x14ac:dyDescent="0.25">
      <c r="A100" s="7" t="s">
        <v>295</v>
      </c>
      <c r="E100" s="34">
        <f>VLOOKUP(A100,$A$1:$H$98,5,FALSE)</f>
        <v>158.57</v>
      </c>
    </row>
    <row r="101" spans="1:5" x14ac:dyDescent="0.25">
      <c r="A101" s="7" t="s">
        <v>296</v>
      </c>
      <c r="E101" s="34">
        <f t="shared" ref="E101:E102" si="5">VLOOKUP(A101,$A$1:$H$98,5,FALSE)</f>
        <v>1115.4400000000003</v>
      </c>
    </row>
    <row r="102" spans="1:5" x14ac:dyDescent="0.25">
      <c r="A102" s="7" t="s">
        <v>55</v>
      </c>
      <c r="E102" s="34">
        <f t="shared" si="5"/>
        <v>-35.440000000000282</v>
      </c>
    </row>
    <row r="104" spans="1:5" x14ac:dyDescent="0.25">
      <c r="A104" s="42" t="s">
        <v>257</v>
      </c>
      <c r="D104" s="39" t="s">
        <v>258</v>
      </c>
    </row>
    <row r="105" spans="1:5" x14ac:dyDescent="0.25">
      <c r="B105" s="34">
        <f>E102</f>
        <v>-35.440000000000282</v>
      </c>
      <c r="E105" s="34">
        <f>E102</f>
        <v>-35.440000000000282</v>
      </c>
    </row>
    <row r="106" spans="1:5" x14ac:dyDescent="0.25">
      <c r="A106">
        <f>A107-Calculator!$B$15</f>
        <v>205</v>
      </c>
      <c r="B106">
        <f t="dataTable" ref="B106:B112" dt2D="0" dtr="0" r1="D7" ca="1"/>
        <v>234.55999999999972</v>
      </c>
      <c r="D106">
        <f>D107-Calculator!$B$27</f>
        <v>45</v>
      </c>
      <c r="E106">
        <f t="dataTable" ref="E106:E112" dt2D="0" dtr="0" r1="D7" ca="1"/>
        <v>-725.44000000000028</v>
      </c>
    </row>
    <row r="107" spans="1:5" x14ac:dyDescent="0.25">
      <c r="A107">
        <f>A108-Calculator!$B$15</f>
        <v>210</v>
      </c>
      <c r="B107">
        <v>264.55999999999972</v>
      </c>
      <c r="D107">
        <f>D108-Calculator!$B$27</f>
        <v>50</v>
      </c>
      <c r="E107">
        <v>-695.44000000000028</v>
      </c>
    </row>
    <row r="108" spans="1:5" x14ac:dyDescent="0.25">
      <c r="A108">
        <f>A109-Calculator!$B$15</f>
        <v>215</v>
      </c>
      <c r="B108">
        <v>294.55999999999972</v>
      </c>
      <c r="D108">
        <f>D109-Calculator!$B$27</f>
        <v>55</v>
      </c>
      <c r="E108">
        <v>-665.44000000000028</v>
      </c>
    </row>
    <row r="109" spans="1:5" x14ac:dyDescent="0.25">
      <c r="A109">
        <f>Calculator!B10</f>
        <v>220</v>
      </c>
      <c r="B109">
        <v>324.55999999999972</v>
      </c>
      <c r="D109">
        <f>Calculator!B22</f>
        <v>60</v>
      </c>
      <c r="E109">
        <v>-635.44000000000028</v>
      </c>
    </row>
    <row r="110" spans="1:5" x14ac:dyDescent="0.25">
      <c r="A110">
        <f>A109+Calculator!$B$15</f>
        <v>225</v>
      </c>
      <c r="B110">
        <v>354.55999999999972</v>
      </c>
      <c r="D110">
        <f>D109+Calculator!$B$27</f>
        <v>65</v>
      </c>
      <c r="E110">
        <v>-605.44000000000028</v>
      </c>
    </row>
    <row r="111" spans="1:5" x14ac:dyDescent="0.25">
      <c r="A111">
        <f>A110+Calculator!$B$15</f>
        <v>230</v>
      </c>
      <c r="B111">
        <v>384.55999999999972</v>
      </c>
      <c r="D111">
        <f>D110+Calculator!$B$27</f>
        <v>70</v>
      </c>
      <c r="E111">
        <v>-575.44000000000028</v>
      </c>
    </row>
    <row r="112" spans="1:5" x14ac:dyDescent="0.25">
      <c r="A112">
        <f>A111+Calculator!$B$15</f>
        <v>235</v>
      </c>
      <c r="B112">
        <v>414.55999999999972</v>
      </c>
      <c r="D112">
        <f>D111+Calculator!$B$27</f>
        <v>75</v>
      </c>
      <c r="E112">
        <v>-545.44000000000028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954F7-C27D-414B-97BD-3674D2AF6CD9}">
  <dimension ref="A1:H112"/>
  <sheetViews>
    <sheetView topLeftCell="A34" workbookViewId="0">
      <selection activeCell="D45" sqref="D45:D47"/>
    </sheetView>
  </sheetViews>
  <sheetFormatPr defaultRowHeight="15" x14ac:dyDescent="0.25"/>
  <cols>
    <col min="1" max="1" width="25.7109375" customWidth="1"/>
    <col min="5" max="5" width="11" customWidth="1"/>
    <col min="8" max="8" width="11" customWidth="1"/>
  </cols>
  <sheetData>
    <row r="1" spans="1:8" x14ac:dyDescent="0.25">
      <c r="A1" s="59" t="s">
        <v>218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199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454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124</v>
      </c>
      <c r="C7" s="49">
        <f>IF(Calculator!B7="Rice",Calculator!B13,IF(Calculator!B19="Rice",Calculator!B25,6.75))</f>
        <v>6.75</v>
      </c>
      <c r="D7" s="50">
        <f>IF(Calculator!B7="Rice",Calculator!B10,IF(Calculator!B19="Rice",Calculator!B22,160))</f>
        <v>160</v>
      </c>
      <c r="E7" s="28">
        <f>ROUND(C7*D7,2)</f>
        <v>1080</v>
      </c>
      <c r="F7" s="11">
        <v>0</v>
      </c>
      <c r="G7" s="28">
        <f>ROUND(E7*F7,2)</f>
        <v>0</v>
      </c>
      <c r="H7" s="28">
        <f>ROUND(E7-G7,2)</f>
        <v>1080</v>
      </c>
    </row>
    <row r="8" spans="1:8" x14ac:dyDescent="0.25">
      <c r="A8" s="7" t="s">
        <v>11</v>
      </c>
      <c r="C8" s="30"/>
      <c r="E8" s="30">
        <f>SUM(E7:E7)</f>
        <v>1080</v>
      </c>
      <c r="G8" s="12">
        <f>SUM(G7:G7)</f>
        <v>0</v>
      </c>
      <c r="H8" s="12">
        <f>ROUND(E8-G8,2)</f>
        <v>1080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4.5</v>
      </c>
      <c r="E12" s="30">
        <f>ROUND(C12*D12,2)</f>
        <v>34.200000000000003</v>
      </c>
      <c r="F12" s="16">
        <v>0</v>
      </c>
      <c r="G12" s="30">
        <f>ROUND(E12*F12,2)</f>
        <v>0</v>
      </c>
      <c r="H12" s="30">
        <f>ROUND(E12-G12,2)</f>
        <v>34.200000000000003</v>
      </c>
    </row>
    <row r="13" spans="1:8" x14ac:dyDescent="0.25">
      <c r="A13" s="14" t="s">
        <v>200</v>
      </c>
      <c r="B13" s="14" t="s">
        <v>16</v>
      </c>
      <c r="C13" s="15">
        <v>9.6999999999999993</v>
      </c>
      <c r="D13" s="14">
        <v>1</v>
      </c>
      <c r="E13" s="30">
        <f>ROUND(C13*D13,2)</f>
        <v>9.6999999999999993</v>
      </c>
      <c r="F13" s="16">
        <v>0</v>
      </c>
      <c r="G13" s="30">
        <f>ROUND(E13*F13,2)</f>
        <v>0</v>
      </c>
      <c r="H13" s="30">
        <f>ROUND(E13-G13,2)</f>
        <v>9.6999999999999993</v>
      </c>
    </row>
    <row r="14" spans="1:8" x14ac:dyDescent="0.25">
      <c r="A14" s="14" t="s">
        <v>57</v>
      </c>
      <c r="B14" s="14" t="s">
        <v>16</v>
      </c>
      <c r="C14" s="15">
        <v>6.4</v>
      </c>
      <c r="D14" s="14">
        <v>1.5</v>
      </c>
      <c r="E14" s="30">
        <f>ROUND(C14*D14,2)</f>
        <v>9.6</v>
      </c>
      <c r="F14" s="16">
        <v>0</v>
      </c>
      <c r="G14" s="30">
        <f>ROUND(E14*F14,2)</f>
        <v>0</v>
      </c>
      <c r="H14" s="30">
        <f>ROUND(E14-G14,2)</f>
        <v>9.6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167</v>
      </c>
      <c r="B16" s="14" t="s">
        <v>21</v>
      </c>
      <c r="C16" s="15">
        <v>50</v>
      </c>
      <c r="D16" s="14">
        <v>0.5</v>
      </c>
      <c r="E16" s="30">
        <f>ROUND(C16*D16,2)</f>
        <v>25</v>
      </c>
      <c r="F16" s="16">
        <v>0</v>
      </c>
      <c r="G16" s="30">
        <f>ROUND(E16*F16,2)</f>
        <v>0</v>
      </c>
      <c r="H16" s="30">
        <f>ROUND(E16-G16,2)</f>
        <v>25</v>
      </c>
    </row>
    <row r="17" spans="1:8" x14ac:dyDescent="0.25">
      <c r="A17" s="14" t="s">
        <v>154</v>
      </c>
      <c r="B17" s="14" t="s">
        <v>21</v>
      </c>
      <c r="C17" s="15">
        <v>55.4</v>
      </c>
      <c r="D17" s="14">
        <v>0.5</v>
      </c>
      <c r="E17" s="30">
        <f>ROUND(C17*D17,2)</f>
        <v>27.7</v>
      </c>
      <c r="F17" s="16">
        <v>0</v>
      </c>
      <c r="G17" s="30">
        <f>ROUND(E17*F17,2)</f>
        <v>0</v>
      </c>
      <c r="H17" s="30">
        <f>ROUND(E17-G17,2)</f>
        <v>27.7</v>
      </c>
    </row>
    <row r="18" spans="1:8" x14ac:dyDescent="0.25">
      <c r="A18" s="14" t="s">
        <v>168</v>
      </c>
      <c r="B18" s="14" t="s">
        <v>21</v>
      </c>
      <c r="C18" s="15">
        <v>41.58</v>
      </c>
      <c r="D18" s="14">
        <v>4</v>
      </c>
      <c r="E18" s="30">
        <f>ROUND(C18*D18,2)</f>
        <v>166.32</v>
      </c>
      <c r="F18" s="16">
        <v>0</v>
      </c>
      <c r="G18" s="30">
        <f>ROUND(E18*F18,2)</f>
        <v>0</v>
      </c>
      <c r="H18" s="30">
        <f>ROUND(E18-G18,2)</f>
        <v>166.32</v>
      </c>
    </row>
    <row r="19" spans="1:8" x14ac:dyDescent="0.25">
      <c r="A19" s="14" t="s">
        <v>169</v>
      </c>
      <c r="B19" s="14" t="s">
        <v>26</v>
      </c>
      <c r="C19" s="15">
        <v>18</v>
      </c>
      <c r="D19" s="14">
        <v>0.75</v>
      </c>
      <c r="E19" s="30">
        <f>ROUND(C19*D19,2)</f>
        <v>13.5</v>
      </c>
      <c r="F19" s="16">
        <v>0</v>
      </c>
      <c r="G19" s="30">
        <f>ROUND(E19*F19,2)</f>
        <v>0</v>
      </c>
      <c r="H19" s="30">
        <f>ROUND(E19-G19,2)</f>
        <v>13.5</v>
      </c>
    </row>
    <row r="20" spans="1:8" x14ac:dyDescent="0.25">
      <c r="A20" s="13" t="s">
        <v>23</v>
      </c>
      <c r="C20" s="30"/>
      <c r="E20" s="30"/>
    </row>
    <row r="21" spans="1:8" x14ac:dyDescent="0.25">
      <c r="A21" s="14" t="s">
        <v>402</v>
      </c>
      <c r="B21" s="14" t="s">
        <v>18</v>
      </c>
      <c r="C21" s="15">
        <v>2.41</v>
      </c>
      <c r="D21" s="14">
        <v>10</v>
      </c>
      <c r="E21" s="30">
        <f>ROUND(C21*D21,2)</f>
        <v>24.1</v>
      </c>
      <c r="F21" s="16">
        <v>0</v>
      </c>
      <c r="G21" s="30">
        <f>ROUND(E21*F21,2)</f>
        <v>0</v>
      </c>
      <c r="H21" s="30">
        <f>ROUND(E21-G21,2)</f>
        <v>24.1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0.34</v>
      </c>
      <c r="D23" s="14">
        <v>80</v>
      </c>
      <c r="E23" s="30">
        <f t="shared" ref="E23:E30" si="0">ROUND(C23*D23,2)</f>
        <v>27.2</v>
      </c>
      <c r="F23" s="16">
        <v>0</v>
      </c>
      <c r="G23" s="30">
        <f t="shared" ref="G23:G30" si="1">ROUND(E23*F23,2)</f>
        <v>0</v>
      </c>
      <c r="H23" s="30">
        <f t="shared" ref="H23:H30" si="2">ROUND(E23-G23,2)</f>
        <v>27.2</v>
      </c>
    </row>
    <row r="24" spans="1:8" x14ac:dyDescent="0.25">
      <c r="A24" s="14" t="s">
        <v>138</v>
      </c>
      <c r="B24" s="14" t="s">
        <v>26</v>
      </c>
      <c r="C24" s="15">
        <v>3.33</v>
      </c>
      <c r="D24" s="14">
        <v>2</v>
      </c>
      <c r="E24" s="30">
        <f t="shared" si="0"/>
        <v>6.66</v>
      </c>
      <c r="F24" s="16">
        <v>0</v>
      </c>
      <c r="G24" s="30">
        <f t="shared" si="1"/>
        <v>0</v>
      </c>
      <c r="H24" s="30">
        <f t="shared" si="2"/>
        <v>6.66</v>
      </c>
    </row>
    <row r="25" spans="1:8" x14ac:dyDescent="0.25">
      <c r="A25" s="14" t="s">
        <v>170</v>
      </c>
      <c r="B25" s="14" t="s">
        <v>26</v>
      </c>
      <c r="C25" s="15">
        <v>18</v>
      </c>
      <c r="D25" s="14">
        <v>1.3</v>
      </c>
      <c r="E25" s="30">
        <f t="shared" si="0"/>
        <v>23.4</v>
      </c>
      <c r="F25" s="16">
        <v>0</v>
      </c>
      <c r="G25" s="30">
        <f t="shared" si="1"/>
        <v>0</v>
      </c>
      <c r="H25" s="30">
        <f t="shared" si="2"/>
        <v>23.4</v>
      </c>
    </row>
    <row r="26" spans="1:8" x14ac:dyDescent="0.25">
      <c r="A26" s="14" t="s">
        <v>171</v>
      </c>
      <c r="B26" s="14" t="s">
        <v>18</v>
      </c>
      <c r="C26" s="15">
        <v>6.72</v>
      </c>
      <c r="D26" s="14">
        <v>3</v>
      </c>
      <c r="E26" s="30">
        <f t="shared" si="0"/>
        <v>20.16</v>
      </c>
      <c r="F26" s="16">
        <v>0</v>
      </c>
      <c r="G26" s="30">
        <f t="shared" si="1"/>
        <v>0</v>
      </c>
      <c r="H26" s="30">
        <f t="shared" si="2"/>
        <v>20.16</v>
      </c>
    </row>
    <row r="27" spans="1:8" x14ac:dyDescent="0.25">
      <c r="A27" s="14" t="s">
        <v>201</v>
      </c>
      <c r="B27" s="14" t="s">
        <v>18</v>
      </c>
      <c r="C27" s="15">
        <v>4.24</v>
      </c>
      <c r="D27" s="14">
        <v>9.6</v>
      </c>
      <c r="E27" s="30">
        <f t="shared" si="0"/>
        <v>40.700000000000003</v>
      </c>
      <c r="F27" s="16">
        <v>0</v>
      </c>
      <c r="G27" s="30">
        <f t="shared" si="1"/>
        <v>0</v>
      </c>
      <c r="H27" s="30">
        <f t="shared" si="2"/>
        <v>40.700000000000003</v>
      </c>
    </row>
    <row r="28" spans="1:8" x14ac:dyDescent="0.25">
      <c r="A28" s="14" t="s">
        <v>202</v>
      </c>
      <c r="B28" s="14" t="s">
        <v>18</v>
      </c>
      <c r="C28" s="15">
        <v>4.1500000000000004</v>
      </c>
      <c r="D28" s="14">
        <v>6</v>
      </c>
      <c r="E28" s="30">
        <f t="shared" si="0"/>
        <v>24.9</v>
      </c>
      <c r="F28" s="16">
        <v>0</v>
      </c>
      <c r="G28" s="30">
        <f t="shared" si="1"/>
        <v>0</v>
      </c>
      <c r="H28" s="30">
        <f t="shared" si="2"/>
        <v>24.9</v>
      </c>
    </row>
    <row r="29" spans="1:8" x14ac:dyDescent="0.25">
      <c r="A29" s="14" t="s">
        <v>203</v>
      </c>
      <c r="B29" s="14" t="s">
        <v>18</v>
      </c>
      <c r="C29" s="15">
        <v>4.9000000000000004</v>
      </c>
      <c r="D29" s="14">
        <v>1.5</v>
      </c>
      <c r="E29" s="30">
        <f t="shared" si="0"/>
        <v>7.35</v>
      </c>
      <c r="F29" s="16">
        <v>0</v>
      </c>
      <c r="G29" s="30">
        <f t="shared" si="1"/>
        <v>0</v>
      </c>
      <c r="H29" s="30">
        <f t="shared" si="2"/>
        <v>7.35</v>
      </c>
    </row>
    <row r="30" spans="1:8" x14ac:dyDescent="0.25">
      <c r="A30" s="14" t="s">
        <v>175</v>
      </c>
      <c r="B30" s="14" t="s">
        <v>18</v>
      </c>
      <c r="C30" s="15">
        <v>1.95</v>
      </c>
      <c r="D30" s="14">
        <v>7.5</v>
      </c>
      <c r="E30" s="30">
        <f t="shared" si="0"/>
        <v>14.63</v>
      </c>
      <c r="F30" s="16">
        <v>0</v>
      </c>
      <c r="G30" s="30">
        <f t="shared" si="1"/>
        <v>0</v>
      </c>
      <c r="H30" s="30">
        <f t="shared" si="2"/>
        <v>14.63</v>
      </c>
    </row>
    <row r="31" spans="1:8" x14ac:dyDescent="0.25">
      <c r="A31" s="13" t="s">
        <v>27</v>
      </c>
      <c r="C31" s="30"/>
      <c r="E31" s="30"/>
    </row>
    <row r="32" spans="1:8" x14ac:dyDescent="0.25">
      <c r="A32" s="14" t="s">
        <v>455</v>
      </c>
      <c r="B32" s="14" t="s">
        <v>18</v>
      </c>
      <c r="C32" s="15">
        <v>1.1299999999999999</v>
      </c>
      <c r="D32" s="14">
        <v>13.5</v>
      </c>
      <c r="E32" s="30">
        <f>ROUND(C32*D32,2)</f>
        <v>15.26</v>
      </c>
      <c r="F32" s="16">
        <v>0</v>
      </c>
      <c r="G32" s="30">
        <f>ROUND(E32*F32,2)</f>
        <v>0</v>
      </c>
      <c r="H32" s="30">
        <f>ROUND(E32-G32,2)</f>
        <v>15.26</v>
      </c>
    </row>
    <row r="33" spans="1:8" x14ac:dyDescent="0.25">
      <c r="A33" s="13" t="s">
        <v>33</v>
      </c>
      <c r="C33" s="30"/>
      <c r="E33" s="30"/>
    </row>
    <row r="34" spans="1:8" x14ac:dyDescent="0.25">
      <c r="A34" s="14" t="s">
        <v>324</v>
      </c>
      <c r="B34" s="14" t="s">
        <v>29</v>
      </c>
      <c r="C34" s="15">
        <v>1.1399999999999999</v>
      </c>
      <c r="D34" s="14">
        <v>65</v>
      </c>
      <c r="E34" s="30">
        <f>ROUND(C34*D34,2)</f>
        <v>74.099999999999994</v>
      </c>
      <c r="F34" s="16">
        <v>0</v>
      </c>
      <c r="G34" s="30">
        <f>ROUND(E34*F34,2)</f>
        <v>0</v>
      </c>
      <c r="H34" s="30">
        <f>ROUND(E34-G34,2)</f>
        <v>74.099999999999994</v>
      </c>
    </row>
    <row r="35" spans="1:8" x14ac:dyDescent="0.25">
      <c r="A35" s="14" t="s">
        <v>177</v>
      </c>
      <c r="B35" s="14" t="s">
        <v>178</v>
      </c>
      <c r="C35" s="15">
        <v>0.28999999999999998</v>
      </c>
      <c r="D35" s="14">
        <v>77</v>
      </c>
      <c r="E35" s="30">
        <f>ROUND(C35*D35,2)</f>
        <v>22.33</v>
      </c>
      <c r="F35" s="16">
        <v>0</v>
      </c>
      <c r="G35" s="30">
        <f>ROUND(E35*F35,2)</f>
        <v>0</v>
      </c>
      <c r="H35" s="30">
        <f>ROUND(E35-G35,2)</f>
        <v>22.33</v>
      </c>
    </row>
    <row r="36" spans="1:8" x14ac:dyDescent="0.25">
      <c r="A36" s="14" t="s">
        <v>204</v>
      </c>
      <c r="B36" s="14" t="s">
        <v>29</v>
      </c>
      <c r="C36" s="15">
        <v>1.1399999999999999</v>
      </c>
      <c r="D36" s="14">
        <v>12</v>
      </c>
      <c r="E36" s="30">
        <f>ROUND(C36*D36,2)</f>
        <v>13.68</v>
      </c>
      <c r="F36" s="16">
        <v>0</v>
      </c>
      <c r="G36" s="30">
        <f>ROUND(E36*F36,2)</f>
        <v>0</v>
      </c>
      <c r="H36" s="30">
        <f>ROUND(E36-G36,2)</f>
        <v>13.68</v>
      </c>
    </row>
    <row r="37" spans="1:8" x14ac:dyDescent="0.25">
      <c r="A37" s="13" t="s">
        <v>114</v>
      </c>
      <c r="C37" s="30"/>
      <c r="E37" s="30"/>
    </row>
    <row r="38" spans="1:8" x14ac:dyDescent="0.25">
      <c r="A38" s="14" t="s">
        <v>180</v>
      </c>
      <c r="B38" s="14" t="s">
        <v>26</v>
      </c>
      <c r="C38" s="15">
        <v>4.75</v>
      </c>
      <c r="D38" s="14">
        <v>0.5</v>
      </c>
      <c r="E38" s="30">
        <f>ROUND(C38*D38,2)</f>
        <v>2.38</v>
      </c>
      <c r="F38" s="16">
        <v>0</v>
      </c>
      <c r="G38" s="30">
        <f>ROUND(E38*F38,2)</f>
        <v>0</v>
      </c>
      <c r="H38" s="30">
        <f>ROUND(E38-G38,2)</f>
        <v>2.38</v>
      </c>
    </row>
    <row r="39" spans="1:8" x14ac:dyDescent="0.25">
      <c r="A39" s="14" t="s">
        <v>181</v>
      </c>
      <c r="B39" s="14" t="s">
        <v>26</v>
      </c>
      <c r="C39" s="15">
        <v>1.34</v>
      </c>
      <c r="D39" s="14">
        <v>1.5</v>
      </c>
      <c r="E39" s="30">
        <f>ROUND(C39*D39,2)</f>
        <v>2.0099999999999998</v>
      </c>
      <c r="F39" s="16">
        <v>0</v>
      </c>
      <c r="G39" s="30">
        <f>ROUND(E39*F39,2)</f>
        <v>0</v>
      </c>
      <c r="H39" s="30">
        <f>ROUND(E39-G39,2)</f>
        <v>2.0099999999999998</v>
      </c>
    </row>
    <row r="40" spans="1:8" x14ac:dyDescent="0.25">
      <c r="A40" s="14" t="s">
        <v>183</v>
      </c>
      <c r="B40" s="14" t="s">
        <v>26</v>
      </c>
      <c r="C40" s="15">
        <v>2.86</v>
      </c>
      <c r="D40" s="14">
        <v>4</v>
      </c>
      <c r="E40" s="30">
        <f>ROUND(C40*D40,2)</f>
        <v>11.44</v>
      </c>
      <c r="F40" s="16">
        <v>0</v>
      </c>
      <c r="G40" s="30">
        <f>ROUND(E40*F40,2)</f>
        <v>0</v>
      </c>
      <c r="H40" s="30">
        <f>ROUND(E40-G40,2)</f>
        <v>11.44</v>
      </c>
    </row>
    <row r="41" spans="1:8" x14ac:dyDescent="0.25">
      <c r="A41" s="14" t="s">
        <v>115</v>
      </c>
      <c r="B41" s="14" t="s">
        <v>26</v>
      </c>
      <c r="C41" s="15">
        <v>3.3</v>
      </c>
      <c r="D41" s="14">
        <v>0.1</v>
      </c>
      <c r="E41" s="30">
        <f>ROUND(C41*D41,2)</f>
        <v>0.33</v>
      </c>
      <c r="F41" s="16">
        <v>0</v>
      </c>
      <c r="G41" s="30">
        <f>ROUND(E41*F41,2)</f>
        <v>0</v>
      </c>
      <c r="H41" s="30">
        <f>ROUND(E41-G41,2)</f>
        <v>0.33</v>
      </c>
    </row>
    <row r="42" spans="1:8" x14ac:dyDescent="0.25">
      <c r="A42" s="13" t="s">
        <v>61</v>
      </c>
      <c r="C42" s="30"/>
      <c r="E42" s="30"/>
    </row>
    <row r="43" spans="1:8" x14ac:dyDescent="0.25">
      <c r="A43" s="14" t="s">
        <v>184</v>
      </c>
      <c r="B43" s="14" t="s">
        <v>21</v>
      </c>
      <c r="C43" s="15">
        <v>8</v>
      </c>
      <c r="D43" s="14">
        <v>5</v>
      </c>
      <c r="E43" s="30">
        <f>ROUND(C43*D43,2)</f>
        <v>40</v>
      </c>
      <c r="F43" s="16">
        <v>0</v>
      </c>
      <c r="G43" s="30">
        <f>ROUND(E43*F43,2)</f>
        <v>0</v>
      </c>
      <c r="H43" s="30">
        <f>ROUND(E43-G43,2)</f>
        <v>40</v>
      </c>
    </row>
    <row r="44" spans="1:8" x14ac:dyDescent="0.25">
      <c r="A44" s="13" t="s">
        <v>131</v>
      </c>
      <c r="C44" s="30"/>
      <c r="E44" s="30"/>
    </row>
    <row r="45" spans="1:8" x14ac:dyDescent="0.25">
      <c r="A45" s="14" t="s">
        <v>185</v>
      </c>
      <c r="B45" s="14" t="s">
        <v>124</v>
      </c>
      <c r="C45" s="15">
        <v>0.35</v>
      </c>
      <c r="D45" s="14">
        <f>$D$7</f>
        <v>160</v>
      </c>
      <c r="E45" s="30">
        <f>ROUND(C45*D45,2)</f>
        <v>56</v>
      </c>
      <c r="F45" s="16">
        <v>0</v>
      </c>
      <c r="G45" s="30">
        <f>ROUND(E45*F45,2)</f>
        <v>0</v>
      </c>
      <c r="H45" s="30">
        <f>ROUND(E45-G45,2)</f>
        <v>56</v>
      </c>
    </row>
    <row r="46" spans="1:8" x14ac:dyDescent="0.25">
      <c r="A46" s="13" t="s">
        <v>186</v>
      </c>
      <c r="C46" s="30"/>
      <c r="E46" s="30"/>
    </row>
    <row r="47" spans="1:8" x14ac:dyDescent="0.25">
      <c r="A47" s="14" t="s">
        <v>187</v>
      </c>
      <c r="B47" s="14" t="s">
        <v>124</v>
      </c>
      <c r="C47" s="15">
        <v>0.4</v>
      </c>
      <c r="D47" s="14">
        <f>$D$7</f>
        <v>160</v>
      </c>
      <c r="E47" s="30">
        <f>ROUND(C47*D47,2)</f>
        <v>64</v>
      </c>
      <c r="F47" s="16">
        <v>0</v>
      </c>
      <c r="G47" s="30">
        <f>ROUND(E47*F47,2)</f>
        <v>0</v>
      </c>
      <c r="H47" s="30">
        <f>ROUND(E47-G47,2)</f>
        <v>64</v>
      </c>
    </row>
    <row r="48" spans="1:8" x14ac:dyDescent="0.25">
      <c r="A48" s="13" t="s">
        <v>99</v>
      </c>
      <c r="C48" s="30"/>
      <c r="E48" s="30"/>
    </row>
    <row r="49" spans="1:8" x14ac:dyDescent="0.25">
      <c r="A49" s="14" t="s">
        <v>188</v>
      </c>
      <c r="B49" s="14" t="s">
        <v>48</v>
      </c>
      <c r="C49" s="15">
        <v>4.5</v>
      </c>
      <c r="D49" s="14">
        <v>1</v>
      </c>
      <c r="E49" s="30">
        <f>ROUND(C49*D49,2)</f>
        <v>4.5</v>
      </c>
      <c r="F49" s="16">
        <v>0</v>
      </c>
      <c r="G49" s="30">
        <f>ROUND(E49*F49,2)</f>
        <v>0</v>
      </c>
      <c r="H49" s="30">
        <f>ROUND(E49-G49,2)</f>
        <v>4.5</v>
      </c>
    </row>
    <row r="50" spans="1:8" x14ac:dyDescent="0.25">
      <c r="A50" s="13" t="s">
        <v>116</v>
      </c>
      <c r="C50" s="30"/>
      <c r="E50" s="30"/>
    </row>
    <row r="51" spans="1:8" x14ac:dyDescent="0.25">
      <c r="A51" s="14" t="s">
        <v>189</v>
      </c>
      <c r="B51" s="14" t="s">
        <v>48</v>
      </c>
      <c r="C51" s="15">
        <v>8</v>
      </c>
      <c r="D51" s="14">
        <v>1</v>
      </c>
      <c r="E51" s="30">
        <f>ROUND(C51*D51,2)</f>
        <v>8</v>
      </c>
      <c r="F51" s="16">
        <v>0</v>
      </c>
      <c r="G51" s="30">
        <f>ROUND(E51*F51,2)</f>
        <v>0</v>
      </c>
      <c r="H51" s="30">
        <f>ROUND(E51-G51,2)</f>
        <v>8</v>
      </c>
    </row>
    <row r="52" spans="1:8" x14ac:dyDescent="0.25">
      <c r="A52" s="13" t="s">
        <v>118</v>
      </c>
      <c r="C52" s="30"/>
      <c r="E52" s="30"/>
    </row>
    <row r="53" spans="1:8" x14ac:dyDescent="0.25">
      <c r="A53" s="14" t="s">
        <v>119</v>
      </c>
      <c r="B53" s="14" t="s">
        <v>48</v>
      </c>
      <c r="C53" s="15">
        <v>10</v>
      </c>
      <c r="D53" s="14">
        <v>0.33300000000000002</v>
      </c>
      <c r="E53" s="30">
        <f>ROUND(C53*D53,2)</f>
        <v>3.33</v>
      </c>
      <c r="F53" s="16">
        <v>0</v>
      </c>
      <c r="G53" s="30">
        <f>ROUND(E53*F53,2)</f>
        <v>0</v>
      </c>
      <c r="H53" s="30">
        <f>ROUND(E53-G53,2)</f>
        <v>3.33</v>
      </c>
    </row>
    <row r="54" spans="1:8" x14ac:dyDescent="0.25">
      <c r="A54" s="13" t="s">
        <v>37</v>
      </c>
      <c r="C54" s="30"/>
      <c r="E54" s="30"/>
    </row>
    <row r="55" spans="1:8" x14ac:dyDescent="0.25">
      <c r="A55" s="14" t="s">
        <v>38</v>
      </c>
      <c r="B55" s="14" t="s">
        <v>39</v>
      </c>
      <c r="C55" s="15">
        <v>16.54</v>
      </c>
      <c r="D55" s="14">
        <v>0.54759999999999998</v>
      </c>
      <c r="E55" s="30">
        <f>ROUND(C55*D55,2)</f>
        <v>9.06</v>
      </c>
      <c r="F55" s="16">
        <v>0</v>
      </c>
      <c r="G55" s="30">
        <f>ROUND(E55*F55,2)</f>
        <v>0</v>
      </c>
      <c r="H55" s="30">
        <f>ROUND(E55-G55,2)</f>
        <v>9.06</v>
      </c>
    </row>
    <row r="56" spans="1:8" x14ac:dyDescent="0.25">
      <c r="A56" s="14" t="s">
        <v>134</v>
      </c>
      <c r="B56" s="14" t="s">
        <v>39</v>
      </c>
      <c r="C56" s="15">
        <v>16.54</v>
      </c>
      <c r="D56" s="14">
        <v>0.12690000000000001</v>
      </c>
      <c r="E56" s="30">
        <f>ROUND(C56*D56,2)</f>
        <v>2.1</v>
      </c>
      <c r="F56" s="16">
        <v>0</v>
      </c>
      <c r="G56" s="30">
        <f>ROUND(E56*F56,2)</f>
        <v>0</v>
      </c>
      <c r="H56" s="30">
        <f>ROUND(E56-G56,2)</f>
        <v>2.1</v>
      </c>
    </row>
    <row r="57" spans="1:8" x14ac:dyDescent="0.25">
      <c r="A57" s="13" t="s">
        <v>40</v>
      </c>
      <c r="C57" s="30"/>
      <c r="E57" s="30"/>
    </row>
    <row r="58" spans="1:8" x14ac:dyDescent="0.25">
      <c r="A58" s="14" t="s">
        <v>41</v>
      </c>
      <c r="B58" s="14" t="s">
        <v>39</v>
      </c>
      <c r="C58" s="15">
        <v>9.06</v>
      </c>
      <c r="D58" s="14">
        <v>3.5249999999999999</v>
      </c>
      <c r="E58" s="30">
        <f>ROUND(C58*D58,2)</f>
        <v>31.94</v>
      </c>
      <c r="F58" s="16">
        <v>0</v>
      </c>
      <c r="G58" s="30">
        <f>ROUND(E58*F58,2)</f>
        <v>0</v>
      </c>
      <c r="H58" s="30">
        <f>ROUND(E58-G58,2)</f>
        <v>31.94</v>
      </c>
    </row>
    <row r="59" spans="1:8" x14ac:dyDescent="0.25">
      <c r="A59" s="13" t="s">
        <v>43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0.25</v>
      </c>
      <c r="E60" s="30">
        <f>ROUND(C60*D60,2)</f>
        <v>2.27</v>
      </c>
      <c r="F60" s="16">
        <v>0</v>
      </c>
      <c r="G60" s="30">
        <f>ROUND(E60*F60,2)</f>
        <v>0</v>
      </c>
      <c r="H60" s="30">
        <f>ROUND(E60-G60,2)</f>
        <v>2.27</v>
      </c>
    </row>
    <row r="61" spans="1:8" x14ac:dyDescent="0.25">
      <c r="A61" s="14" t="s">
        <v>42</v>
      </c>
      <c r="B61" s="14" t="s">
        <v>39</v>
      </c>
      <c r="C61" s="15">
        <v>9.06</v>
      </c>
      <c r="D61" s="14">
        <v>7.8600000000000003E-2</v>
      </c>
      <c r="E61" s="30">
        <f>ROUND(C61*D61,2)</f>
        <v>0.71</v>
      </c>
      <c r="F61" s="16">
        <v>0</v>
      </c>
      <c r="G61" s="30">
        <f>ROUND(E61*F61,2)</f>
        <v>0</v>
      </c>
      <c r="H61" s="30">
        <f>ROUND(E61-G61,2)</f>
        <v>0.71</v>
      </c>
    </row>
    <row r="62" spans="1:8" x14ac:dyDescent="0.25">
      <c r="A62" s="13" t="s">
        <v>100</v>
      </c>
      <c r="C62" s="30"/>
      <c r="E62" s="30"/>
    </row>
    <row r="63" spans="1:8" x14ac:dyDescent="0.25">
      <c r="A63" s="14" t="s">
        <v>41</v>
      </c>
      <c r="B63" s="14" t="s">
        <v>39</v>
      </c>
      <c r="C63" s="15">
        <v>9.06</v>
      </c>
      <c r="D63" s="14">
        <v>1.5</v>
      </c>
      <c r="E63" s="30">
        <f>ROUND(C63*D63,2)</f>
        <v>13.59</v>
      </c>
      <c r="F63" s="16">
        <v>0</v>
      </c>
      <c r="G63" s="30">
        <f>ROUND(E63*F63,2)</f>
        <v>0</v>
      </c>
      <c r="H63" s="30">
        <f>ROUND(E63-G63,2)</f>
        <v>13.59</v>
      </c>
    </row>
    <row r="64" spans="1:8" x14ac:dyDescent="0.25">
      <c r="A64" s="14" t="s">
        <v>44</v>
      </c>
      <c r="B64" s="14" t="s">
        <v>39</v>
      </c>
      <c r="C64" s="15">
        <v>16.53</v>
      </c>
      <c r="D64" s="14">
        <v>0.49480000000000002</v>
      </c>
      <c r="E64" s="30">
        <f>ROUND(C64*D64,2)</f>
        <v>8.18</v>
      </c>
      <c r="F64" s="16">
        <v>0</v>
      </c>
      <c r="G64" s="30">
        <f>ROUND(E64*F64,2)</f>
        <v>0</v>
      </c>
      <c r="H64" s="30">
        <f>ROUND(E64-G64,2)</f>
        <v>8.18</v>
      </c>
    </row>
    <row r="65" spans="1:8" x14ac:dyDescent="0.25">
      <c r="A65" s="13" t="s">
        <v>45</v>
      </c>
      <c r="C65" s="30"/>
      <c r="E65" s="30"/>
    </row>
    <row r="66" spans="1:8" x14ac:dyDescent="0.25">
      <c r="A66" s="14" t="s">
        <v>38</v>
      </c>
      <c r="B66" s="14" t="s">
        <v>19</v>
      </c>
      <c r="C66" s="15">
        <v>4.4800000000000004</v>
      </c>
      <c r="D66" s="14">
        <v>7.6210000000000004</v>
      </c>
      <c r="E66" s="30">
        <f>ROUND(C66*D66,2)</f>
        <v>34.14</v>
      </c>
      <c r="F66" s="16">
        <v>0</v>
      </c>
      <c r="G66" s="30">
        <f>ROUND(E66*F66,2)</f>
        <v>0</v>
      </c>
      <c r="H66" s="30">
        <f>ROUND(E66-G66,2)</f>
        <v>34.14</v>
      </c>
    </row>
    <row r="67" spans="1:8" x14ac:dyDescent="0.25">
      <c r="A67" s="14" t="s">
        <v>134</v>
      </c>
      <c r="B67" s="14" t="s">
        <v>19</v>
      </c>
      <c r="C67" s="15">
        <v>4.4800000000000004</v>
      </c>
      <c r="D67" s="14">
        <v>2.7765</v>
      </c>
      <c r="E67" s="30">
        <f>ROUND(C67*D67,2)</f>
        <v>12.44</v>
      </c>
      <c r="F67" s="16">
        <v>0</v>
      </c>
      <c r="G67" s="30">
        <f>ROUND(E67*F67,2)</f>
        <v>0</v>
      </c>
      <c r="H67" s="30">
        <f>ROUND(E67-G67,2)</f>
        <v>12.44</v>
      </c>
    </row>
    <row r="68" spans="1:8" x14ac:dyDescent="0.25">
      <c r="A68" s="14" t="s">
        <v>190</v>
      </c>
      <c r="B68" s="14" t="s">
        <v>19</v>
      </c>
      <c r="C68" s="15">
        <v>4.4800000000000004</v>
      </c>
      <c r="D68" s="14">
        <v>26.8827</v>
      </c>
      <c r="E68" s="30">
        <f>ROUND(C68*D68,2)</f>
        <v>120.43</v>
      </c>
      <c r="F68" s="16">
        <v>0</v>
      </c>
      <c r="G68" s="30">
        <f>ROUND(E68*F68,2)</f>
        <v>0</v>
      </c>
      <c r="H68" s="30">
        <f>ROUND(E68-G68,2)</f>
        <v>120.43</v>
      </c>
    </row>
    <row r="69" spans="1:8" x14ac:dyDescent="0.25">
      <c r="A69" s="13" t="s">
        <v>47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10.039999999999999</v>
      </c>
      <c r="D70" s="14">
        <v>1</v>
      </c>
      <c r="E70" s="30">
        <f>ROUND(C70*D70,2)</f>
        <v>10.039999999999999</v>
      </c>
      <c r="F70" s="16">
        <v>0</v>
      </c>
      <c r="G70" s="30">
        <f>ROUND(E70*F70,2)</f>
        <v>0</v>
      </c>
      <c r="H70" s="30">
        <f t="shared" ref="H70:H76" si="3">ROUND(E70-G70,2)</f>
        <v>10.039999999999999</v>
      </c>
    </row>
    <row r="71" spans="1:8" x14ac:dyDescent="0.25">
      <c r="A71" s="14" t="s">
        <v>38</v>
      </c>
      <c r="B71" s="14" t="s">
        <v>48</v>
      </c>
      <c r="C71" s="15">
        <v>4.74</v>
      </c>
      <c r="D71" s="14">
        <v>1</v>
      </c>
      <c r="E71" s="30">
        <f>ROUND(C71*D71,2)</f>
        <v>4.74</v>
      </c>
      <c r="F71" s="16">
        <v>0</v>
      </c>
      <c r="G71" s="30">
        <f>ROUND(E71*F71,2)</f>
        <v>0</v>
      </c>
      <c r="H71" s="30">
        <f t="shared" si="3"/>
        <v>4.74</v>
      </c>
    </row>
    <row r="72" spans="1:8" x14ac:dyDescent="0.25">
      <c r="A72" s="14" t="s">
        <v>134</v>
      </c>
      <c r="B72" s="14" t="s">
        <v>48</v>
      </c>
      <c r="C72" s="15">
        <v>6.86</v>
      </c>
      <c r="D72" s="14">
        <v>1</v>
      </c>
      <c r="E72" s="30">
        <f>ROUND(C72*D72,2)</f>
        <v>6.86</v>
      </c>
      <c r="F72" s="16">
        <v>0</v>
      </c>
      <c r="G72" s="30">
        <f>ROUND(E72*F72,2)</f>
        <v>0</v>
      </c>
      <c r="H72" s="30">
        <f t="shared" si="3"/>
        <v>6.86</v>
      </c>
    </row>
    <row r="73" spans="1:8" x14ac:dyDescent="0.25">
      <c r="A73" s="14" t="s">
        <v>190</v>
      </c>
      <c r="B73" s="14" t="s">
        <v>48</v>
      </c>
      <c r="C73" s="15">
        <v>14.31</v>
      </c>
      <c r="D73" s="14">
        <v>1</v>
      </c>
      <c r="E73" s="30">
        <f>ROUND(C73*D73,2)</f>
        <v>14.31</v>
      </c>
      <c r="F73" s="16">
        <v>0</v>
      </c>
      <c r="G73" s="30">
        <f>ROUND(E73*F73,2)</f>
        <v>0</v>
      </c>
      <c r="H73" s="30">
        <f t="shared" si="3"/>
        <v>14.31</v>
      </c>
    </row>
    <row r="74" spans="1:8" x14ac:dyDescent="0.25">
      <c r="A74" s="9" t="s">
        <v>49</v>
      </c>
      <c r="B74" s="9" t="s">
        <v>48</v>
      </c>
      <c r="C74" s="10">
        <v>26.34</v>
      </c>
      <c r="D74" s="9">
        <v>1</v>
      </c>
      <c r="E74" s="28">
        <f>ROUND(C74*D74,2)</f>
        <v>26.34</v>
      </c>
      <c r="F74" s="11">
        <v>0</v>
      </c>
      <c r="G74" s="28">
        <f>ROUND(E74*F74,2)</f>
        <v>0</v>
      </c>
      <c r="H74" s="28">
        <f t="shared" si="3"/>
        <v>26.34</v>
      </c>
    </row>
    <row r="75" spans="1:8" x14ac:dyDescent="0.25">
      <c r="A75" s="7" t="s">
        <v>50</v>
      </c>
      <c r="C75" s="30"/>
      <c r="E75" s="30">
        <f>SUM(E12:E74)</f>
        <v>1089.6299999999999</v>
      </c>
      <c r="G75" s="12">
        <f>SUM(G12:G74)</f>
        <v>0</v>
      </c>
      <c r="H75" s="12">
        <f t="shared" si="3"/>
        <v>1089.6300000000001</v>
      </c>
    </row>
    <row r="76" spans="1:8" x14ac:dyDescent="0.25">
      <c r="A76" s="7" t="s">
        <v>51</v>
      </c>
      <c r="C76" s="30"/>
      <c r="E76" s="30">
        <f>+E8-E75</f>
        <v>-9.6299999999998818</v>
      </c>
      <c r="G76" s="12">
        <f>+G8-G75</f>
        <v>0</v>
      </c>
      <c r="H76" s="12">
        <f t="shared" si="3"/>
        <v>-9.6300000000000008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25.53</v>
      </c>
      <c r="D79" s="14">
        <v>1</v>
      </c>
      <c r="E79" s="30">
        <f>ROUND(C79*D79,2)</f>
        <v>25.53</v>
      </c>
      <c r="F79" s="16">
        <v>0</v>
      </c>
      <c r="G79" s="30">
        <f>ROUND(E79*F79,2)</f>
        <v>0</v>
      </c>
      <c r="H79" s="30">
        <f t="shared" ref="H79:H85" si="4">ROUND(E79-G79,2)</f>
        <v>25.53</v>
      </c>
    </row>
    <row r="80" spans="1:8" x14ac:dyDescent="0.25">
      <c r="A80" s="14" t="s">
        <v>38</v>
      </c>
      <c r="B80" s="14" t="s">
        <v>48</v>
      </c>
      <c r="C80" s="15">
        <v>33.53</v>
      </c>
      <c r="D80" s="14">
        <v>1</v>
      </c>
      <c r="E80" s="30">
        <f>ROUND(C80*D80,2)</f>
        <v>33.53</v>
      </c>
      <c r="F80" s="16">
        <v>0</v>
      </c>
      <c r="G80" s="30">
        <f>ROUND(E80*F80,2)</f>
        <v>0</v>
      </c>
      <c r="H80" s="30">
        <f t="shared" si="4"/>
        <v>33.53</v>
      </c>
    </row>
    <row r="81" spans="1:8" x14ac:dyDescent="0.25">
      <c r="A81" s="14" t="s">
        <v>134</v>
      </c>
      <c r="B81" s="14" t="s">
        <v>48</v>
      </c>
      <c r="C81" s="15">
        <v>30.19</v>
      </c>
      <c r="D81" s="14">
        <v>1</v>
      </c>
      <c r="E81" s="30">
        <f>ROUND(C81*D81,2)</f>
        <v>30.19</v>
      </c>
      <c r="F81" s="16">
        <v>0</v>
      </c>
      <c r="G81" s="30">
        <f>ROUND(E81*F81,2)</f>
        <v>0</v>
      </c>
      <c r="H81" s="30">
        <f t="shared" si="4"/>
        <v>30.19</v>
      </c>
    </row>
    <row r="82" spans="1:8" x14ac:dyDescent="0.25">
      <c r="A82" s="9" t="s">
        <v>190</v>
      </c>
      <c r="B82" s="9" t="s">
        <v>48</v>
      </c>
      <c r="C82" s="10">
        <v>52.19</v>
      </c>
      <c r="D82" s="9">
        <v>1</v>
      </c>
      <c r="E82" s="28">
        <f>ROUND(C82*D82,2)</f>
        <v>52.19</v>
      </c>
      <c r="F82" s="11">
        <v>0</v>
      </c>
      <c r="G82" s="28">
        <f>ROUND(E82*F82,2)</f>
        <v>0</v>
      </c>
      <c r="H82" s="28">
        <f t="shared" si="4"/>
        <v>52.19</v>
      </c>
    </row>
    <row r="83" spans="1:8" x14ac:dyDescent="0.25">
      <c r="A83" s="7" t="s">
        <v>53</v>
      </c>
      <c r="C83" s="30"/>
      <c r="E83" s="30">
        <f>SUM(E79:E82)</f>
        <v>141.44</v>
      </c>
      <c r="G83" s="12">
        <f>SUM(G79:G82)</f>
        <v>0</v>
      </c>
      <c r="H83" s="12">
        <f t="shared" si="4"/>
        <v>141.44</v>
      </c>
    </row>
    <row r="84" spans="1:8" x14ac:dyDescent="0.25">
      <c r="A84" s="7" t="s">
        <v>54</v>
      </c>
      <c r="C84" s="30"/>
      <c r="E84" s="30">
        <f>+E75+E83</f>
        <v>1231.07</v>
      </c>
      <c r="G84" s="12">
        <f>+G75+G83</f>
        <v>0</v>
      </c>
      <c r="H84" s="12">
        <f t="shared" si="4"/>
        <v>1231.07</v>
      </c>
    </row>
    <row r="85" spans="1:8" x14ac:dyDescent="0.25">
      <c r="A85" s="7" t="s">
        <v>55</v>
      </c>
      <c r="C85" s="30"/>
      <c r="E85" s="30">
        <f>+E8-E84</f>
        <v>-151.06999999999994</v>
      </c>
      <c r="G85" s="12">
        <f>+G8-G84</f>
        <v>0</v>
      </c>
      <c r="H85" s="12">
        <f t="shared" si="4"/>
        <v>-151.07</v>
      </c>
    </row>
    <row r="86" spans="1:8" x14ac:dyDescent="0.25">
      <c r="A86" t="s">
        <v>120</v>
      </c>
      <c r="C86" s="30"/>
      <c r="E86" s="30"/>
    </row>
    <row r="87" spans="1:8" x14ac:dyDescent="0.25">
      <c r="A87" t="s">
        <v>427</v>
      </c>
      <c r="C87" s="30"/>
      <c r="E87" s="30"/>
    </row>
    <row r="88" spans="1:8" x14ac:dyDescent="0.25">
      <c r="C88" s="30"/>
      <c r="E88" s="30"/>
    </row>
    <row r="89" spans="1:8" x14ac:dyDescent="0.25">
      <c r="A89" s="7" t="s">
        <v>121</v>
      </c>
      <c r="C89" s="30"/>
      <c r="E89" s="30"/>
    </row>
    <row r="90" spans="1:8" x14ac:dyDescent="0.25">
      <c r="A90" s="7" t="s">
        <v>122</v>
      </c>
      <c r="C90" s="30"/>
      <c r="E90" s="30"/>
    </row>
    <row r="91" spans="1:8" x14ac:dyDescent="0.25">
      <c r="A91" s="7"/>
      <c r="C91" s="30"/>
      <c r="E91" s="30"/>
    </row>
    <row r="99" spans="1:5" x14ac:dyDescent="0.25">
      <c r="A99" s="7" t="s">
        <v>50</v>
      </c>
      <c r="E99" s="34">
        <f>VLOOKUP(A99,$A$1:$H$98,5,FALSE)</f>
        <v>1089.6299999999999</v>
      </c>
    </row>
    <row r="100" spans="1:5" x14ac:dyDescent="0.25">
      <c r="A100" s="7" t="s">
        <v>295</v>
      </c>
      <c r="E100" s="34">
        <f>VLOOKUP(A100,$A$1:$H$98,5,FALSE)</f>
        <v>141.44</v>
      </c>
    </row>
    <row r="101" spans="1:5" x14ac:dyDescent="0.25">
      <c r="A101" s="7" t="s">
        <v>296</v>
      </c>
      <c r="E101" s="34">
        <f t="shared" ref="E101:E102" si="5">VLOOKUP(A101,$A$1:$H$98,5,FALSE)</f>
        <v>1231.07</v>
      </c>
    </row>
    <row r="102" spans="1:5" x14ac:dyDescent="0.25">
      <c r="A102" s="7" t="s">
        <v>55</v>
      </c>
      <c r="E102" s="34">
        <f t="shared" si="5"/>
        <v>-151.06999999999994</v>
      </c>
    </row>
    <row r="104" spans="1:5" x14ac:dyDescent="0.25">
      <c r="A104" s="42" t="s">
        <v>257</v>
      </c>
      <c r="D104" s="39" t="s">
        <v>258</v>
      </c>
    </row>
    <row r="105" spans="1:5" x14ac:dyDescent="0.25">
      <c r="B105" s="34">
        <f>E102</f>
        <v>-151.06999999999994</v>
      </c>
      <c r="E105" s="34">
        <f>E102</f>
        <v>-151.06999999999994</v>
      </c>
    </row>
    <row r="106" spans="1:5" x14ac:dyDescent="0.25">
      <c r="A106">
        <f>A107-Calculator!$B$15</f>
        <v>205</v>
      </c>
      <c r="B106">
        <f t="dataTable" ref="B106:B112" dt2D="0" dtr="0" r1="D7"/>
        <v>118.93000000000006</v>
      </c>
      <c r="D106">
        <f>D107-Calculator!$B$27</f>
        <v>45</v>
      </c>
      <c r="E106">
        <f t="dataTable" ref="E106:E112" dt2D="0" dtr="0" r1="D7" ca="1"/>
        <v>-841.07000000000016</v>
      </c>
    </row>
    <row r="107" spans="1:5" x14ac:dyDescent="0.25">
      <c r="A107">
        <f>A108-Calculator!$B$15</f>
        <v>210</v>
      </c>
      <c r="B107">
        <v>148.93000000000006</v>
      </c>
      <c r="D107">
        <f>D108-Calculator!$B$27</f>
        <v>50</v>
      </c>
      <c r="E107">
        <v>-811.07000000000016</v>
      </c>
    </row>
    <row r="108" spans="1:5" x14ac:dyDescent="0.25">
      <c r="A108">
        <f>A109-Calculator!$B$15</f>
        <v>215</v>
      </c>
      <c r="B108">
        <v>178.93000000000006</v>
      </c>
      <c r="D108">
        <f>D109-Calculator!$B$27</f>
        <v>55</v>
      </c>
      <c r="E108">
        <v>-781.07000000000016</v>
      </c>
    </row>
    <row r="109" spans="1:5" x14ac:dyDescent="0.25">
      <c r="A109">
        <f>Calculator!B10</f>
        <v>220</v>
      </c>
      <c r="B109">
        <v>208.93000000000006</v>
      </c>
      <c r="D109">
        <f>Calculator!B22</f>
        <v>60</v>
      </c>
      <c r="E109">
        <v>-751.07000000000016</v>
      </c>
    </row>
    <row r="110" spans="1:5" x14ac:dyDescent="0.25">
      <c r="A110">
        <f>A109+Calculator!$B$15</f>
        <v>225</v>
      </c>
      <c r="B110">
        <v>238.93000000000006</v>
      </c>
      <c r="D110">
        <f>D109+Calculator!$B$27</f>
        <v>65</v>
      </c>
      <c r="E110">
        <v>-721.07000000000016</v>
      </c>
    </row>
    <row r="111" spans="1:5" x14ac:dyDescent="0.25">
      <c r="A111">
        <f>A110+Calculator!$B$15</f>
        <v>230</v>
      </c>
      <c r="B111">
        <v>268.93000000000006</v>
      </c>
      <c r="D111">
        <f>D110+Calculator!$B$27</f>
        <v>70</v>
      </c>
      <c r="E111">
        <v>-691.07000000000016</v>
      </c>
    </row>
    <row r="112" spans="1:5" x14ac:dyDescent="0.25">
      <c r="A112">
        <f>A111+Calculator!$B$15</f>
        <v>235</v>
      </c>
      <c r="B112">
        <v>298.93000000000006</v>
      </c>
      <c r="D112">
        <f>D111+Calculator!$B$27</f>
        <v>75</v>
      </c>
      <c r="E112">
        <v>-661.07000000000016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7208F-9D97-478E-A944-B8A8B93B5C91}">
  <dimension ref="A1:H112"/>
  <sheetViews>
    <sheetView topLeftCell="A31" workbookViewId="0">
      <selection activeCell="D45" sqref="D45:D47"/>
    </sheetView>
  </sheetViews>
  <sheetFormatPr defaultRowHeight="15" x14ac:dyDescent="0.25"/>
  <cols>
    <col min="1" max="1" width="25.7109375" customWidth="1"/>
    <col min="5" max="5" width="11" customWidth="1"/>
    <col min="8" max="8" width="11" customWidth="1"/>
  </cols>
  <sheetData>
    <row r="1" spans="1:8" x14ac:dyDescent="0.25">
      <c r="A1" s="59" t="s">
        <v>224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205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458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124</v>
      </c>
      <c r="C7" s="49">
        <f>IF(Calculator!B7="Rice",Calculator!B13,IF(Calculator!B19="Rice",Calculator!B25,6.75))</f>
        <v>6.75</v>
      </c>
      <c r="D7" s="50">
        <f>IF(Calculator!B7="Rice",Calculator!B10,IF(Calculator!B19="Rice",Calculator!B22,160))</f>
        <v>160</v>
      </c>
      <c r="E7" s="28">
        <f>ROUND(C7*D7,2)</f>
        <v>1080</v>
      </c>
      <c r="F7" s="11">
        <v>0</v>
      </c>
      <c r="G7" s="28">
        <f>ROUND(E7*F7,2)</f>
        <v>0</v>
      </c>
      <c r="H7" s="28">
        <f>ROUND(E7-G7,2)</f>
        <v>1080</v>
      </c>
    </row>
    <row r="8" spans="1:8" x14ac:dyDescent="0.25">
      <c r="A8" s="7" t="s">
        <v>11</v>
      </c>
      <c r="C8" s="30"/>
      <c r="E8" s="30">
        <f>SUM(E7:E7)</f>
        <v>1080</v>
      </c>
      <c r="G8" s="12">
        <f>SUM(G7:G7)</f>
        <v>0</v>
      </c>
      <c r="H8" s="12">
        <f>ROUND(E8-G8,2)</f>
        <v>1080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4.5</v>
      </c>
      <c r="E12" s="30">
        <f>ROUND(C12*D12,2)</f>
        <v>34.200000000000003</v>
      </c>
      <c r="F12" s="16">
        <v>0</v>
      </c>
      <c r="G12" s="30">
        <f>ROUND(E12*F12,2)</f>
        <v>0</v>
      </c>
      <c r="H12" s="30">
        <f>ROUND(E12-G12,2)</f>
        <v>34.200000000000003</v>
      </c>
    </row>
    <row r="13" spans="1:8" x14ac:dyDescent="0.25">
      <c r="A13" s="14" t="s">
        <v>200</v>
      </c>
      <c r="B13" s="14" t="s">
        <v>16</v>
      </c>
      <c r="C13" s="15">
        <v>9.6999999999999993</v>
      </c>
      <c r="D13" s="14">
        <v>1</v>
      </c>
      <c r="E13" s="30">
        <f>ROUND(C13*D13,2)</f>
        <v>9.6999999999999993</v>
      </c>
      <c r="F13" s="16">
        <v>0</v>
      </c>
      <c r="G13" s="30">
        <f>ROUND(E13*F13,2)</f>
        <v>0</v>
      </c>
      <c r="H13" s="30">
        <f>ROUND(E13-G13,2)</f>
        <v>9.6999999999999993</v>
      </c>
    </row>
    <row r="14" spans="1:8" x14ac:dyDescent="0.25">
      <c r="A14" s="14" t="s">
        <v>57</v>
      </c>
      <c r="B14" s="14" t="s">
        <v>16</v>
      </c>
      <c r="C14" s="15">
        <v>6.4</v>
      </c>
      <c r="D14" s="14">
        <v>1.5</v>
      </c>
      <c r="E14" s="30">
        <f>ROUND(C14*D14,2)</f>
        <v>9.6</v>
      </c>
      <c r="F14" s="16">
        <v>0</v>
      </c>
      <c r="G14" s="30">
        <f>ROUND(E14*F14,2)</f>
        <v>0</v>
      </c>
      <c r="H14" s="30">
        <f>ROUND(E14-G14,2)</f>
        <v>9.6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167</v>
      </c>
      <c r="B16" s="14" t="s">
        <v>21</v>
      </c>
      <c r="C16" s="15">
        <v>50</v>
      </c>
      <c r="D16" s="14">
        <v>0.5</v>
      </c>
      <c r="E16" s="30">
        <f>ROUND(C16*D16,2)</f>
        <v>25</v>
      </c>
      <c r="F16" s="16">
        <v>0</v>
      </c>
      <c r="G16" s="30">
        <f>ROUND(E16*F16,2)</f>
        <v>0</v>
      </c>
      <c r="H16" s="30">
        <f>ROUND(E16-G16,2)</f>
        <v>25</v>
      </c>
    </row>
    <row r="17" spans="1:8" x14ac:dyDescent="0.25">
      <c r="A17" s="14" t="s">
        <v>154</v>
      </c>
      <c r="B17" s="14" t="s">
        <v>21</v>
      </c>
      <c r="C17" s="15">
        <v>55.4</v>
      </c>
      <c r="D17" s="14">
        <v>0.5</v>
      </c>
      <c r="E17" s="30">
        <f>ROUND(C17*D17,2)</f>
        <v>27.7</v>
      </c>
      <c r="F17" s="16">
        <v>0</v>
      </c>
      <c r="G17" s="30">
        <f>ROUND(E17*F17,2)</f>
        <v>0</v>
      </c>
      <c r="H17" s="30">
        <f>ROUND(E17-G17,2)</f>
        <v>27.7</v>
      </c>
    </row>
    <row r="18" spans="1:8" x14ac:dyDescent="0.25">
      <c r="A18" s="14" t="s">
        <v>168</v>
      </c>
      <c r="B18" s="14" t="s">
        <v>21</v>
      </c>
      <c r="C18" s="15">
        <v>41.58</v>
      </c>
      <c r="D18" s="14">
        <v>4</v>
      </c>
      <c r="E18" s="30">
        <f>ROUND(C18*D18,2)</f>
        <v>166.32</v>
      </c>
      <c r="F18" s="16">
        <v>0</v>
      </c>
      <c r="G18" s="30">
        <f>ROUND(E18*F18,2)</f>
        <v>0</v>
      </c>
      <c r="H18" s="30">
        <f>ROUND(E18-G18,2)</f>
        <v>166.32</v>
      </c>
    </row>
    <row r="19" spans="1:8" x14ac:dyDescent="0.25">
      <c r="A19" s="14" t="s">
        <v>169</v>
      </c>
      <c r="B19" s="14" t="s">
        <v>26</v>
      </c>
      <c r="C19" s="15">
        <v>18</v>
      </c>
      <c r="D19" s="14">
        <v>0.75</v>
      </c>
      <c r="E19" s="30">
        <f>ROUND(C19*D19,2)</f>
        <v>13.5</v>
      </c>
      <c r="F19" s="16">
        <v>0</v>
      </c>
      <c r="G19" s="30">
        <f>ROUND(E19*F19,2)</f>
        <v>0</v>
      </c>
      <c r="H19" s="30">
        <f>ROUND(E19-G19,2)</f>
        <v>13.5</v>
      </c>
    </row>
    <row r="20" spans="1:8" x14ac:dyDescent="0.25">
      <c r="A20" s="13" t="s">
        <v>23</v>
      </c>
      <c r="C20" s="30"/>
      <c r="E20" s="30"/>
    </row>
    <row r="21" spans="1:8" x14ac:dyDescent="0.25">
      <c r="A21" s="14" t="s">
        <v>402</v>
      </c>
      <c r="B21" s="14" t="s">
        <v>18</v>
      </c>
      <c r="C21" s="15">
        <v>2.41</v>
      </c>
      <c r="D21" s="14">
        <v>10</v>
      </c>
      <c r="E21" s="30">
        <f>ROUND(C21*D21,2)</f>
        <v>24.1</v>
      </c>
      <c r="F21" s="16">
        <v>0</v>
      </c>
      <c r="G21" s="30">
        <f>ROUND(E21*F21,2)</f>
        <v>0</v>
      </c>
      <c r="H21" s="30">
        <f>ROUND(E21-G21,2)</f>
        <v>24.1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0.34</v>
      </c>
      <c r="D23" s="14">
        <v>80</v>
      </c>
      <c r="E23" s="30">
        <f t="shared" ref="E23:E30" si="0">ROUND(C23*D23,2)</f>
        <v>27.2</v>
      </c>
      <c r="F23" s="16">
        <v>0</v>
      </c>
      <c r="G23" s="30">
        <f t="shared" ref="G23:G30" si="1">ROUND(E23*F23,2)</f>
        <v>0</v>
      </c>
      <c r="H23" s="30">
        <f t="shared" ref="H23:H30" si="2">ROUND(E23-G23,2)</f>
        <v>27.2</v>
      </c>
    </row>
    <row r="24" spans="1:8" x14ac:dyDescent="0.25">
      <c r="A24" s="14" t="s">
        <v>138</v>
      </c>
      <c r="B24" s="14" t="s">
        <v>26</v>
      </c>
      <c r="C24" s="15">
        <v>3.33</v>
      </c>
      <c r="D24" s="14">
        <v>2</v>
      </c>
      <c r="E24" s="30">
        <f t="shared" si="0"/>
        <v>6.66</v>
      </c>
      <c r="F24" s="16">
        <v>0</v>
      </c>
      <c r="G24" s="30">
        <f t="shared" si="1"/>
        <v>0</v>
      </c>
      <c r="H24" s="30">
        <f t="shared" si="2"/>
        <v>6.66</v>
      </c>
    </row>
    <row r="25" spans="1:8" x14ac:dyDescent="0.25">
      <c r="A25" s="14" t="s">
        <v>170</v>
      </c>
      <c r="B25" s="14" t="s">
        <v>26</v>
      </c>
      <c r="C25" s="15">
        <v>18</v>
      </c>
      <c r="D25" s="14">
        <v>1.3</v>
      </c>
      <c r="E25" s="30">
        <f t="shared" si="0"/>
        <v>23.4</v>
      </c>
      <c r="F25" s="16">
        <v>0</v>
      </c>
      <c r="G25" s="30">
        <f t="shared" si="1"/>
        <v>0</v>
      </c>
      <c r="H25" s="30">
        <f t="shared" si="2"/>
        <v>23.4</v>
      </c>
    </row>
    <row r="26" spans="1:8" x14ac:dyDescent="0.25">
      <c r="A26" s="14" t="s">
        <v>171</v>
      </c>
      <c r="B26" s="14" t="s">
        <v>18</v>
      </c>
      <c r="C26" s="15">
        <v>6.72</v>
      </c>
      <c r="D26" s="14">
        <v>3</v>
      </c>
      <c r="E26" s="30">
        <f t="shared" si="0"/>
        <v>20.16</v>
      </c>
      <c r="F26" s="16">
        <v>0</v>
      </c>
      <c r="G26" s="30">
        <f t="shared" si="1"/>
        <v>0</v>
      </c>
      <c r="H26" s="30">
        <f t="shared" si="2"/>
        <v>20.16</v>
      </c>
    </row>
    <row r="27" spans="1:8" x14ac:dyDescent="0.25">
      <c r="A27" s="14" t="s">
        <v>201</v>
      </c>
      <c r="B27" s="14" t="s">
        <v>18</v>
      </c>
      <c r="C27" s="15">
        <v>4.24</v>
      </c>
      <c r="D27" s="14">
        <v>9.6</v>
      </c>
      <c r="E27" s="30">
        <f t="shared" si="0"/>
        <v>40.700000000000003</v>
      </c>
      <c r="F27" s="16">
        <v>0</v>
      </c>
      <c r="G27" s="30">
        <f t="shared" si="1"/>
        <v>0</v>
      </c>
      <c r="H27" s="30">
        <f t="shared" si="2"/>
        <v>40.700000000000003</v>
      </c>
    </row>
    <row r="28" spans="1:8" x14ac:dyDescent="0.25">
      <c r="A28" s="14" t="s">
        <v>202</v>
      </c>
      <c r="B28" s="14" t="s">
        <v>18</v>
      </c>
      <c r="C28" s="15">
        <v>4.1500000000000004</v>
      </c>
      <c r="D28" s="14">
        <v>6</v>
      </c>
      <c r="E28" s="30">
        <f t="shared" si="0"/>
        <v>24.9</v>
      </c>
      <c r="F28" s="16">
        <v>0</v>
      </c>
      <c r="G28" s="30">
        <f t="shared" si="1"/>
        <v>0</v>
      </c>
      <c r="H28" s="30">
        <f t="shared" si="2"/>
        <v>24.9</v>
      </c>
    </row>
    <row r="29" spans="1:8" x14ac:dyDescent="0.25">
      <c r="A29" s="14" t="s">
        <v>203</v>
      </c>
      <c r="B29" s="14" t="s">
        <v>18</v>
      </c>
      <c r="C29" s="15">
        <v>4.9000000000000004</v>
      </c>
      <c r="D29" s="14">
        <v>1.5</v>
      </c>
      <c r="E29" s="30">
        <f t="shared" si="0"/>
        <v>7.35</v>
      </c>
      <c r="F29" s="16">
        <v>0</v>
      </c>
      <c r="G29" s="30">
        <f t="shared" si="1"/>
        <v>0</v>
      </c>
      <c r="H29" s="30">
        <f t="shared" si="2"/>
        <v>7.35</v>
      </c>
    </row>
    <row r="30" spans="1:8" x14ac:dyDescent="0.25">
      <c r="A30" s="14" t="s">
        <v>175</v>
      </c>
      <c r="B30" s="14" t="s">
        <v>18</v>
      </c>
      <c r="C30" s="15">
        <v>1.95</v>
      </c>
      <c r="D30" s="14">
        <v>7.5</v>
      </c>
      <c r="E30" s="30">
        <f t="shared" si="0"/>
        <v>14.63</v>
      </c>
      <c r="F30" s="16">
        <v>0</v>
      </c>
      <c r="G30" s="30">
        <f t="shared" si="1"/>
        <v>0</v>
      </c>
      <c r="H30" s="30">
        <f t="shared" si="2"/>
        <v>14.63</v>
      </c>
    </row>
    <row r="31" spans="1:8" x14ac:dyDescent="0.25">
      <c r="A31" s="13" t="s">
        <v>27</v>
      </c>
      <c r="C31" s="30"/>
      <c r="E31" s="30"/>
    </row>
    <row r="32" spans="1:8" x14ac:dyDescent="0.25">
      <c r="A32" s="14" t="s">
        <v>455</v>
      </c>
      <c r="B32" s="14" t="s">
        <v>18</v>
      </c>
      <c r="C32" s="15">
        <v>1.1299999999999999</v>
      </c>
      <c r="D32" s="14">
        <v>13.5</v>
      </c>
      <c r="E32" s="30">
        <f>ROUND(C32*D32,2)</f>
        <v>15.26</v>
      </c>
      <c r="F32" s="16">
        <v>0</v>
      </c>
      <c r="G32" s="30">
        <f>ROUND(E32*F32,2)</f>
        <v>0</v>
      </c>
      <c r="H32" s="30">
        <f>ROUND(E32-G32,2)</f>
        <v>15.26</v>
      </c>
    </row>
    <row r="33" spans="1:8" x14ac:dyDescent="0.25">
      <c r="A33" s="13" t="s">
        <v>33</v>
      </c>
      <c r="C33" s="30"/>
      <c r="E33" s="30"/>
    </row>
    <row r="34" spans="1:8" x14ac:dyDescent="0.25">
      <c r="A34" s="14" t="s">
        <v>324</v>
      </c>
      <c r="B34" s="14" t="s">
        <v>29</v>
      </c>
      <c r="C34" s="15">
        <v>1.1399999999999999</v>
      </c>
      <c r="D34" s="14">
        <v>65</v>
      </c>
      <c r="E34" s="30">
        <f>ROUND(C34*D34,2)</f>
        <v>74.099999999999994</v>
      </c>
      <c r="F34" s="16">
        <v>0</v>
      </c>
      <c r="G34" s="30">
        <f>ROUND(E34*F34,2)</f>
        <v>0</v>
      </c>
      <c r="H34" s="30">
        <f>ROUND(E34-G34,2)</f>
        <v>74.099999999999994</v>
      </c>
    </row>
    <row r="35" spans="1:8" x14ac:dyDescent="0.25">
      <c r="A35" s="14" t="s">
        <v>177</v>
      </c>
      <c r="B35" s="14" t="s">
        <v>178</v>
      </c>
      <c r="C35" s="15">
        <v>0.28999999999999998</v>
      </c>
      <c r="D35" s="14">
        <v>77</v>
      </c>
      <c r="E35" s="30">
        <f>ROUND(C35*D35,2)</f>
        <v>22.33</v>
      </c>
      <c r="F35" s="16">
        <v>0</v>
      </c>
      <c r="G35" s="30">
        <f>ROUND(E35*F35,2)</f>
        <v>0</v>
      </c>
      <c r="H35" s="30">
        <f>ROUND(E35-G35,2)</f>
        <v>22.33</v>
      </c>
    </row>
    <row r="36" spans="1:8" x14ac:dyDescent="0.25">
      <c r="A36" s="14" t="s">
        <v>204</v>
      </c>
      <c r="B36" s="14" t="s">
        <v>29</v>
      </c>
      <c r="C36" s="15">
        <v>1.1399999999999999</v>
      </c>
      <c r="D36" s="14">
        <v>12</v>
      </c>
      <c r="E36" s="30">
        <f>ROUND(C36*D36,2)</f>
        <v>13.68</v>
      </c>
      <c r="F36" s="16">
        <v>0</v>
      </c>
      <c r="G36" s="30">
        <f>ROUND(E36*F36,2)</f>
        <v>0</v>
      </c>
      <c r="H36" s="30">
        <f>ROUND(E36-G36,2)</f>
        <v>13.68</v>
      </c>
    </row>
    <row r="37" spans="1:8" x14ac:dyDescent="0.25">
      <c r="A37" s="13" t="s">
        <v>114</v>
      </c>
      <c r="C37" s="30"/>
      <c r="E37" s="30"/>
    </row>
    <row r="38" spans="1:8" x14ac:dyDescent="0.25">
      <c r="A38" s="14" t="s">
        <v>181</v>
      </c>
      <c r="B38" s="14" t="s">
        <v>26</v>
      </c>
      <c r="C38" s="15">
        <v>1.34</v>
      </c>
      <c r="D38" s="14">
        <v>1.5</v>
      </c>
      <c r="E38" s="30">
        <f>ROUND(C38*D38,2)</f>
        <v>2.0099999999999998</v>
      </c>
      <c r="F38" s="16">
        <v>0</v>
      </c>
      <c r="G38" s="30">
        <f>ROUND(E38*F38,2)</f>
        <v>0</v>
      </c>
      <c r="H38" s="30">
        <f>ROUND(E38-G38,2)</f>
        <v>2.0099999999999998</v>
      </c>
    </row>
    <row r="39" spans="1:8" x14ac:dyDescent="0.25">
      <c r="A39" s="14" t="s">
        <v>180</v>
      </c>
      <c r="B39" s="14" t="s">
        <v>26</v>
      </c>
      <c r="C39" s="15">
        <v>4.75</v>
      </c>
      <c r="D39" s="14">
        <v>0.5</v>
      </c>
      <c r="E39" s="30">
        <f>ROUND(C39*D39,2)</f>
        <v>2.38</v>
      </c>
      <c r="F39" s="16">
        <v>0</v>
      </c>
      <c r="G39" s="30">
        <f>ROUND(E39*F39,2)</f>
        <v>0</v>
      </c>
      <c r="H39" s="30">
        <f>ROUND(E39-G39,2)</f>
        <v>2.38</v>
      </c>
    </row>
    <row r="40" spans="1:8" x14ac:dyDescent="0.25">
      <c r="A40" s="14" t="s">
        <v>183</v>
      </c>
      <c r="B40" s="14" t="s">
        <v>26</v>
      </c>
      <c r="C40" s="15">
        <v>2.86</v>
      </c>
      <c r="D40" s="14">
        <v>4</v>
      </c>
      <c r="E40" s="30">
        <f>ROUND(C40*D40,2)</f>
        <v>11.44</v>
      </c>
      <c r="F40" s="16">
        <v>0</v>
      </c>
      <c r="G40" s="30">
        <f>ROUND(E40*F40,2)</f>
        <v>0</v>
      </c>
      <c r="H40" s="30">
        <f>ROUND(E40-G40,2)</f>
        <v>11.44</v>
      </c>
    </row>
    <row r="41" spans="1:8" x14ac:dyDescent="0.25">
      <c r="A41" s="14" t="s">
        <v>115</v>
      </c>
      <c r="B41" s="14" t="s">
        <v>26</v>
      </c>
      <c r="C41" s="15">
        <v>3.3</v>
      </c>
      <c r="D41" s="14">
        <v>0.1</v>
      </c>
      <c r="E41" s="30">
        <f>ROUND(C41*D41,2)</f>
        <v>0.33</v>
      </c>
      <c r="F41" s="16">
        <v>0</v>
      </c>
      <c r="G41" s="30">
        <f>ROUND(E41*F41,2)</f>
        <v>0</v>
      </c>
      <c r="H41" s="30">
        <f>ROUND(E41-G41,2)</f>
        <v>0.33</v>
      </c>
    </row>
    <row r="42" spans="1:8" x14ac:dyDescent="0.25">
      <c r="A42" s="13" t="s">
        <v>61</v>
      </c>
      <c r="C42" s="30"/>
      <c r="E42" s="30"/>
    </row>
    <row r="43" spans="1:8" x14ac:dyDescent="0.25">
      <c r="A43" s="14" t="s">
        <v>184</v>
      </c>
      <c r="B43" s="14" t="s">
        <v>21</v>
      </c>
      <c r="C43" s="15">
        <v>8</v>
      </c>
      <c r="D43" s="14">
        <v>5</v>
      </c>
      <c r="E43" s="30">
        <f>ROUND(C43*D43,2)</f>
        <v>40</v>
      </c>
      <c r="F43" s="16">
        <v>0</v>
      </c>
      <c r="G43" s="30">
        <f>ROUND(E43*F43,2)</f>
        <v>0</v>
      </c>
      <c r="H43" s="30">
        <f>ROUND(E43-G43,2)</f>
        <v>40</v>
      </c>
    </row>
    <row r="44" spans="1:8" x14ac:dyDescent="0.25">
      <c r="A44" s="13" t="s">
        <v>131</v>
      </c>
      <c r="C44" s="30"/>
      <c r="E44" s="30"/>
    </row>
    <row r="45" spans="1:8" x14ac:dyDescent="0.25">
      <c r="A45" s="14" t="s">
        <v>185</v>
      </c>
      <c r="B45" s="14" t="s">
        <v>124</v>
      </c>
      <c r="C45" s="15">
        <v>0.35</v>
      </c>
      <c r="D45" s="14">
        <f>$D$7</f>
        <v>160</v>
      </c>
      <c r="E45" s="30">
        <f>ROUND(C45*D45,2)</f>
        <v>56</v>
      </c>
      <c r="F45" s="16">
        <v>0</v>
      </c>
      <c r="G45" s="30">
        <f>ROUND(E45*F45,2)</f>
        <v>0</v>
      </c>
      <c r="H45" s="30">
        <f>ROUND(E45-G45,2)</f>
        <v>56</v>
      </c>
    </row>
    <row r="46" spans="1:8" x14ac:dyDescent="0.25">
      <c r="A46" s="13" t="s">
        <v>186</v>
      </c>
      <c r="C46" s="30"/>
      <c r="E46" s="30"/>
    </row>
    <row r="47" spans="1:8" x14ac:dyDescent="0.25">
      <c r="A47" s="14" t="s">
        <v>187</v>
      </c>
      <c r="B47" s="14" t="s">
        <v>124</v>
      </c>
      <c r="C47" s="15">
        <v>0.4</v>
      </c>
      <c r="D47" s="14">
        <f>$D$7</f>
        <v>160</v>
      </c>
      <c r="E47" s="30">
        <f>ROUND(C47*D47,2)</f>
        <v>64</v>
      </c>
      <c r="F47" s="16">
        <v>0</v>
      </c>
      <c r="G47" s="30">
        <f>ROUND(E47*F47,2)</f>
        <v>0</v>
      </c>
      <c r="H47" s="30">
        <f>ROUND(E47-G47,2)</f>
        <v>64</v>
      </c>
    </row>
    <row r="48" spans="1:8" x14ac:dyDescent="0.25">
      <c r="A48" s="13" t="s">
        <v>99</v>
      </c>
      <c r="C48" s="30"/>
      <c r="E48" s="30"/>
    </row>
    <row r="49" spans="1:8" x14ac:dyDescent="0.25">
      <c r="A49" s="14" t="s">
        <v>188</v>
      </c>
      <c r="B49" s="14" t="s">
        <v>48</v>
      </c>
      <c r="C49" s="15">
        <v>4.5</v>
      </c>
      <c r="D49" s="14">
        <v>0.5</v>
      </c>
      <c r="E49" s="30">
        <f>ROUND(C49*D49,2)</f>
        <v>2.25</v>
      </c>
      <c r="F49" s="16">
        <v>0</v>
      </c>
      <c r="G49" s="30">
        <f>ROUND(E49*F49,2)</f>
        <v>0</v>
      </c>
      <c r="H49" s="30">
        <f>ROUND(E49-G49,2)</f>
        <v>2.25</v>
      </c>
    </row>
    <row r="50" spans="1:8" x14ac:dyDescent="0.25">
      <c r="A50" s="13" t="s">
        <v>116</v>
      </c>
      <c r="C50" s="30"/>
      <c r="E50" s="30"/>
    </row>
    <row r="51" spans="1:8" x14ac:dyDescent="0.25">
      <c r="A51" s="14" t="s">
        <v>189</v>
      </c>
      <c r="B51" s="14" t="s">
        <v>48</v>
      </c>
      <c r="C51" s="15">
        <v>8</v>
      </c>
      <c r="D51" s="14">
        <v>1</v>
      </c>
      <c r="E51" s="30">
        <f>ROUND(C51*D51,2)</f>
        <v>8</v>
      </c>
      <c r="F51" s="16">
        <v>0</v>
      </c>
      <c r="G51" s="30">
        <f>ROUND(E51*F51,2)</f>
        <v>0</v>
      </c>
      <c r="H51" s="30">
        <f>ROUND(E51-G51,2)</f>
        <v>8</v>
      </c>
    </row>
    <row r="52" spans="1:8" x14ac:dyDescent="0.25">
      <c r="A52" s="13" t="s">
        <v>118</v>
      </c>
      <c r="C52" s="30"/>
      <c r="E52" s="30"/>
    </row>
    <row r="53" spans="1:8" x14ac:dyDescent="0.25">
      <c r="A53" s="14" t="s">
        <v>119</v>
      </c>
      <c r="B53" s="14" t="s">
        <v>48</v>
      </c>
      <c r="C53" s="15">
        <v>10</v>
      </c>
      <c r="D53" s="14">
        <v>0.33300000000000002</v>
      </c>
      <c r="E53" s="30">
        <f>ROUND(C53*D53,2)</f>
        <v>3.33</v>
      </c>
      <c r="F53" s="16">
        <v>0</v>
      </c>
      <c r="G53" s="30">
        <f>ROUND(E53*F53,2)</f>
        <v>0</v>
      </c>
      <c r="H53" s="30">
        <f>ROUND(E53-G53,2)</f>
        <v>3.33</v>
      </c>
    </row>
    <row r="54" spans="1:8" x14ac:dyDescent="0.25">
      <c r="A54" s="13" t="s">
        <v>37</v>
      </c>
      <c r="C54" s="30"/>
      <c r="E54" s="30"/>
    </row>
    <row r="55" spans="1:8" x14ac:dyDescent="0.25">
      <c r="A55" s="14" t="s">
        <v>38</v>
      </c>
      <c r="B55" s="14" t="s">
        <v>39</v>
      </c>
      <c r="C55" s="15">
        <v>16.54</v>
      </c>
      <c r="D55" s="14">
        <v>0.5</v>
      </c>
      <c r="E55" s="30">
        <f>ROUND(C55*D55,2)</f>
        <v>8.27</v>
      </c>
      <c r="F55" s="16">
        <v>0</v>
      </c>
      <c r="G55" s="30">
        <f>ROUND(E55*F55,2)</f>
        <v>0</v>
      </c>
      <c r="H55" s="30">
        <f>ROUND(E55-G55,2)</f>
        <v>8.27</v>
      </c>
    </row>
    <row r="56" spans="1:8" x14ac:dyDescent="0.25">
      <c r="A56" s="14" t="s">
        <v>134</v>
      </c>
      <c r="B56" s="14" t="s">
        <v>39</v>
      </c>
      <c r="C56" s="15">
        <v>16.54</v>
      </c>
      <c r="D56" s="14">
        <v>0.11</v>
      </c>
      <c r="E56" s="30">
        <f>ROUND(C56*D56,2)</f>
        <v>1.82</v>
      </c>
      <c r="F56" s="16">
        <v>0</v>
      </c>
      <c r="G56" s="30">
        <f>ROUND(E56*F56,2)</f>
        <v>0</v>
      </c>
      <c r="H56" s="30">
        <f>ROUND(E56-G56,2)</f>
        <v>1.82</v>
      </c>
    </row>
    <row r="57" spans="1:8" x14ac:dyDescent="0.25">
      <c r="A57" s="13" t="s">
        <v>40</v>
      </c>
      <c r="C57" s="30"/>
      <c r="E57" s="30"/>
    </row>
    <row r="58" spans="1:8" x14ac:dyDescent="0.25">
      <c r="A58" s="14" t="s">
        <v>41</v>
      </c>
      <c r="B58" s="14" t="s">
        <v>39</v>
      </c>
      <c r="C58" s="15">
        <v>9.06</v>
      </c>
      <c r="D58" s="14">
        <v>2.375</v>
      </c>
      <c r="E58" s="30">
        <f>ROUND(C58*D58,2)</f>
        <v>21.52</v>
      </c>
      <c r="F58" s="16">
        <v>0</v>
      </c>
      <c r="G58" s="30">
        <f>ROUND(E58*F58,2)</f>
        <v>0</v>
      </c>
      <c r="H58" s="30">
        <f>ROUND(E58-G58,2)</f>
        <v>21.52</v>
      </c>
    </row>
    <row r="59" spans="1:8" x14ac:dyDescent="0.25">
      <c r="A59" s="13" t="s">
        <v>43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0.25</v>
      </c>
      <c r="E60" s="30">
        <f>ROUND(C60*D60,2)</f>
        <v>2.27</v>
      </c>
      <c r="F60" s="16">
        <v>0</v>
      </c>
      <c r="G60" s="30">
        <f>ROUND(E60*F60,2)</f>
        <v>0</v>
      </c>
      <c r="H60" s="30">
        <f>ROUND(E60-G60,2)</f>
        <v>2.27</v>
      </c>
    </row>
    <row r="61" spans="1:8" x14ac:dyDescent="0.25">
      <c r="A61" s="14" t="s">
        <v>42</v>
      </c>
      <c r="B61" s="14" t="s">
        <v>39</v>
      </c>
      <c r="C61" s="15">
        <v>9.06</v>
      </c>
      <c r="D61" s="14">
        <v>7.8600000000000003E-2</v>
      </c>
      <c r="E61" s="30">
        <f>ROUND(C61*D61,2)</f>
        <v>0.71</v>
      </c>
      <c r="F61" s="16">
        <v>0</v>
      </c>
      <c r="G61" s="30">
        <f>ROUND(E61*F61,2)</f>
        <v>0</v>
      </c>
      <c r="H61" s="30">
        <f>ROUND(E61-G61,2)</f>
        <v>0.71</v>
      </c>
    </row>
    <row r="62" spans="1:8" x14ac:dyDescent="0.25">
      <c r="A62" s="13" t="s">
        <v>100</v>
      </c>
      <c r="C62" s="30"/>
      <c r="E62" s="30"/>
    </row>
    <row r="63" spans="1:8" x14ac:dyDescent="0.25">
      <c r="A63" s="14" t="s">
        <v>41</v>
      </c>
      <c r="B63" s="14" t="s">
        <v>39</v>
      </c>
      <c r="C63" s="15">
        <v>9.06</v>
      </c>
      <c r="D63" s="14">
        <v>0.7</v>
      </c>
      <c r="E63" s="30">
        <f>ROUND(C63*D63,2)</f>
        <v>6.34</v>
      </c>
      <c r="F63" s="16">
        <v>0</v>
      </c>
      <c r="G63" s="30">
        <f>ROUND(E63*F63,2)</f>
        <v>0</v>
      </c>
      <c r="H63" s="30">
        <f>ROUND(E63-G63,2)</f>
        <v>6.34</v>
      </c>
    </row>
    <row r="64" spans="1:8" x14ac:dyDescent="0.25">
      <c r="A64" s="14" t="s">
        <v>44</v>
      </c>
      <c r="B64" s="14" t="s">
        <v>39</v>
      </c>
      <c r="C64" s="15">
        <v>16.54</v>
      </c>
      <c r="D64" s="14">
        <v>0.47960000000000003</v>
      </c>
      <c r="E64" s="30">
        <f>ROUND(C64*D64,2)</f>
        <v>7.93</v>
      </c>
      <c r="F64" s="16">
        <v>0</v>
      </c>
      <c r="G64" s="30">
        <f>ROUND(E64*F64,2)</f>
        <v>0</v>
      </c>
      <c r="H64" s="30">
        <f>ROUND(E64-G64,2)</f>
        <v>7.93</v>
      </c>
    </row>
    <row r="65" spans="1:8" x14ac:dyDescent="0.25">
      <c r="A65" s="13" t="s">
        <v>45</v>
      </c>
      <c r="C65" s="30"/>
      <c r="E65" s="30"/>
    </row>
    <row r="66" spans="1:8" x14ac:dyDescent="0.25">
      <c r="A66" s="14" t="s">
        <v>38</v>
      </c>
      <c r="B66" s="14" t="s">
        <v>19</v>
      </c>
      <c r="C66" s="15">
        <v>4.4800000000000004</v>
      </c>
      <c r="D66" s="14">
        <v>7.2043999999999997</v>
      </c>
      <c r="E66" s="30">
        <f>ROUND(C66*D66,2)</f>
        <v>32.28</v>
      </c>
      <c r="F66" s="16">
        <v>0</v>
      </c>
      <c r="G66" s="30">
        <f>ROUND(E66*F66,2)</f>
        <v>0</v>
      </c>
      <c r="H66" s="30">
        <f>ROUND(E66-G66,2)</f>
        <v>32.28</v>
      </c>
    </row>
    <row r="67" spans="1:8" x14ac:dyDescent="0.25">
      <c r="A67" s="14" t="s">
        <v>134</v>
      </c>
      <c r="B67" s="14" t="s">
        <v>19</v>
      </c>
      <c r="C67" s="15">
        <v>4.4800000000000004</v>
      </c>
      <c r="D67" s="14">
        <v>2.4064000000000001</v>
      </c>
      <c r="E67" s="30">
        <f>ROUND(C67*D67,2)</f>
        <v>10.78</v>
      </c>
      <c r="F67" s="16">
        <v>0</v>
      </c>
      <c r="G67" s="30">
        <f>ROUND(E67*F67,2)</f>
        <v>0</v>
      </c>
      <c r="H67" s="30">
        <f>ROUND(E67-G67,2)</f>
        <v>10.78</v>
      </c>
    </row>
    <row r="68" spans="1:8" x14ac:dyDescent="0.25">
      <c r="A68" s="14" t="s">
        <v>190</v>
      </c>
      <c r="B68" s="14" t="s">
        <v>19</v>
      </c>
      <c r="C68" s="15">
        <v>4.4800000000000004</v>
      </c>
      <c r="D68" s="14">
        <v>21.995000000000001</v>
      </c>
      <c r="E68" s="30">
        <f>ROUND(C68*D68,2)</f>
        <v>98.54</v>
      </c>
      <c r="F68" s="16">
        <v>0</v>
      </c>
      <c r="G68" s="30">
        <f>ROUND(E68*F68,2)</f>
        <v>0</v>
      </c>
      <c r="H68" s="30">
        <f>ROUND(E68-G68,2)</f>
        <v>98.54</v>
      </c>
    </row>
    <row r="69" spans="1:8" x14ac:dyDescent="0.25">
      <c r="A69" s="13" t="s">
        <v>47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9.6300000000000008</v>
      </c>
      <c r="D70" s="14">
        <v>1</v>
      </c>
      <c r="E70" s="30">
        <f>ROUND(C70*D70,2)</f>
        <v>9.6300000000000008</v>
      </c>
      <c r="F70" s="16">
        <v>0</v>
      </c>
      <c r="G70" s="30">
        <f>ROUND(E70*F70,2)</f>
        <v>0</v>
      </c>
      <c r="H70" s="30">
        <f t="shared" ref="H70:H76" si="3">ROUND(E70-G70,2)</f>
        <v>9.6300000000000008</v>
      </c>
    </row>
    <row r="71" spans="1:8" x14ac:dyDescent="0.25">
      <c r="A71" s="14" t="s">
        <v>38</v>
      </c>
      <c r="B71" s="14" t="s">
        <v>48</v>
      </c>
      <c r="C71" s="15">
        <v>4.4800000000000004</v>
      </c>
      <c r="D71" s="14">
        <v>1</v>
      </c>
      <c r="E71" s="30">
        <f>ROUND(C71*D71,2)</f>
        <v>4.4800000000000004</v>
      </c>
      <c r="F71" s="16">
        <v>0</v>
      </c>
      <c r="G71" s="30">
        <f>ROUND(E71*F71,2)</f>
        <v>0</v>
      </c>
      <c r="H71" s="30">
        <f t="shared" si="3"/>
        <v>4.4800000000000004</v>
      </c>
    </row>
    <row r="72" spans="1:8" x14ac:dyDescent="0.25">
      <c r="A72" s="14" t="s">
        <v>134</v>
      </c>
      <c r="B72" s="14" t="s">
        <v>48</v>
      </c>
      <c r="C72" s="15">
        <v>5.95</v>
      </c>
      <c r="D72" s="14">
        <v>1</v>
      </c>
      <c r="E72" s="30">
        <f>ROUND(C72*D72,2)</f>
        <v>5.95</v>
      </c>
      <c r="F72" s="16">
        <v>0</v>
      </c>
      <c r="G72" s="30">
        <f>ROUND(E72*F72,2)</f>
        <v>0</v>
      </c>
      <c r="H72" s="30">
        <f t="shared" si="3"/>
        <v>5.95</v>
      </c>
    </row>
    <row r="73" spans="1:8" x14ac:dyDescent="0.25">
      <c r="A73" s="14" t="s">
        <v>190</v>
      </c>
      <c r="B73" s="14" t="s">
        <v>48</v>
      </c>
      <c r="C73" s="15">
        <v>14.31</v>
      </c>
      <c r="D73" s="14">
        <v>1</v>
      </c>
      <c r="E73" s="30">
        <f>ROUND(C73*D73,2)</f>
        <v>14.31</v>
      </c>
      <c r="F73" s="16">
        <v>0</v>
      </c>
      <c r="G73" s="30">
        <f>ROUND(E73*F73,2)</f>
        <v>0</v>
      </c>
      <c r="H73" s="30">
        <f t="shared" si="3"/>
        <v>14.31</v>
      </c>
    </row>
    <row r="74" spans="1:8" x14ac:dyDescent="0.25">
      <c r="A74" s="9" t="s">
        <v>49</v>
      </c>
      <c r="B74" s="9" t="s">
        <v>48</v>
      </c>
      <c r="C74" s="10">
        <v>25.26</v>
      </c>
      <c r="D74" s="9">
        <v>1</v>
      </c>
      <c r="E74" s="28">
        <f>ROUND(C74*D74,2)</f>
        <v>25.26</v>
      </c>
      <c r="F74" s="11">
        <v>0</v>
      </c>
      <c r="G74" s="28">
        <f>ROUND(E74*F74,2)</f>
        <v>0</v>
      </c>
      <c r="H74" s="28">
        <f t="shared" si="3"/>
        <v>25.26</v>
      </c>
    </row>
    <row r="75" spans="1:8" x14ac:dyDescent="0.25">
      <c r="A75" s="7" t="s">
        <v>50</v>
      </c>
      <c r="C75" s="30"/>
      <c r="E75" s="30">
        <f>SUM(E12:E74)</f>
        <v>1040.3200000000002</v>
      </c>
      <c r="G75" s="12">
        <f>SUM(G12:G74)</f>
        <v>0</v>
      </c>
      <c r="H75" s="12">
        <f t="shared" si="3"/>
        <v>1040.32</v>
      </c>
    </row>
    <row r="76" spans="1:8" x14ac:dyDescent="0.25">
      <c r="A76" s="7" t="s">
        <v>51</v>
      </c>
      <c r="C76" s="30"/>
      <c r="E76" s="30">
        <f>+E8-E75</f>
        <v>39.679999999999836</v>
      </c>
      <c r="G76" s="12">
        <f>+G8-G75</f>
        <v>0</v>
      </c>
      <c r="H76" s="12">
        <f t="shared" si="3"/>
        <v>39.68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24.42</v>
      </c>
      <c r="D79" s="14">
        <v>1</v>
      </c>
      <c r="E79" s="30">
        <f>ROUND(C79*D79,2)</f>
        <v>24.42</v>
      </c>
      <c r="F79" s="16">
        <v>0</v>
      </c>
      <c r="G79" s="30">
        <f>ROUND(E79*F79,2)</f>
        <v>0</v>
      </c>
      <c r="H79" s="30">
        <f t="shared" ref="H79:H85" si="4">ROUND(E79-G79,2)</f>
        <v>24.42</v>
      </c>
    </row>
    <row r="80" spans="1:8" x14ac:dyDescent="0.25">
      <c r="A80" s="14" t="s">
        <v>38</v>
      </c>
      <c r="B80" s="14" t="s">
        <v>48</v>
      </c>
      <c r="C80" s="15">
        <v>31.58</v>
      </c>
      <c r="D80" s="14">
        <v>1</v>
      </c>
      <c r="E80" s="30">
        <f>ROUND(C80*D80,2)</f>
        <v>31.58</v>
      </c>
      <c r="F80" s="16">
        <v>0</v>
      </c>
      <c r="G80" s="30">
        <f>ROUND(E80*F80,2)</f>
        <v>0</v>
      </c>
      <c r="H80" s="30">
        <f t="shared" si="4"/>
        <v>31.58</v>
      </c>
    </row>
    <row r="81" spans="1:8" x14ac:dyDescent="0.25">
      <c r="A81" s="14" t="s">
        <v>134</v>
      </c>
      <c r="B81" s="14" t="s">
        <v>48</v>
      </c>
      <c r="C81" s="15">
        <v>26.16</v>
      </c>
      <c r="D81" s="14">
        <v>1</v>
      </c>
      <c r="E81" s="30">
        <f>ROUND(C81*D81,2)</f>
        <v>26.16</v>
      </c>
      <c r="F81" s="16">
        <v>0</v>
      </c>
      <c r="G81" s="30">
        <f>ROUND(E81*F81,2)</f>
        <v>0</v>
      </c>
      <c r="H81" s="30">
        <f t="shared" si="4"/>
        <v>26.16</v>
      </c>
    </row>
    <row r="82" spans="1:8" x14ac:dyDescent="0.25">
      <c r="A82" s="9" t="s">
        <v>190</v>
      </c>
      <c r="B82" s="9" t="s">
        <v>48</v>
      </c>
      <c r="C82" s="10">
        <v>80.849999999999994</v>
      </c>
      <c r="D82" s="9">
        <v>1</v>
      </c>
      <c r="E82" s="28">
        <f>ROUND(C82*D82,2)</f>
        <v>80.849999999999994</v>
      </c>
      <c r="F82" s="11">
        <v>0</v>
      </c>
      <c r="G82" s="28">
        <f>ROUND(E82*F82,2)</f>
        <v>0</v>
      </c>
      <c r="H82" s="28">
        <f t="shared" si="4"/>
        <v>80.849999999999994</v>
      </c>
    </row>
    <row r="83" spans="1:8" x14ac:dyDescent="0.25">
      <c r="A83" s="7" t="s">
        <v>53</v>
      </c>
      <c r="C83" s="30"/>
      <c r="E83" s="30">
        <f>SUM(E79:E82)</f>
        <v>163.01</v>
      </c>
      <c r="G83" s="12">
        <f>SUM(G79:G82)</f>
        <v>0</v>
      </c>
      <c r="H83" s="12">
        <f t="shared" si="4"/>
        <v>163.01</v>
      </c>
    </row>
    <row r="84" spans="1:8" x14ac:dyDescent="0.25">
      <c r="A84" s="7" t="s">
        <v>54</v>
      </c>
      <c r="C84" s="30"/>
      <c r="E84" s="30">
        <f>+E75+E83</f>
        <v>1203.3300000000002</v>
      </c>
      <c r="G84" s="12">
        <f>+G75+G83</f>
        <v>0</v>
      </c>
      <c r="H84" s="12">
        <f t="shared" si="4"/>
        <v>1203.33</v>
      </c>
    </row>
    <row r="85" spans="1:8" x14ac:dyDescent="0.25">
      <c r="A85" s="7" t="s">
        <v>55</v>
      </c>
      <c r="C85" s="30"/>
      <c r="E85" s="30">
        <f>+E8-E84</f>
        <v>-123.33000000000015</v>
      </c>
      <c r="G85" s="12">
        <f>+G8-G84</f>
        <v>0</v>
      </c>
      <c r="H85" s="12">
        <f t="shared" si="4"/>
        <v>-123.33</v>
      </c>
    </row>
    <row r="86" spans="1:8" x14ac:dyDescent="0.25">
      <c r="A86" t="s">
        <v>120</v>
      </c>
      <c r="C86" s="30"/>
      <c r="E86" s="30"/>
    </row>
    <row r="87" spans="1:8" x14ac:dyDescent="0.25">
      <c r="A87" t="s">
        <v>427</v>
      </c>
      <c r="C87" s="30"/>
      <c r="E87" s="30"/>
    </row>
    <row r="88" spans="1:8" x14ac:dyDescent="0.25">
      <c r="C88" s="30"/>
      <c r="E88" s="30"/>
    </row>
    <row r="89" spans="1:8" x14ac:dyDescent="0.25">
      <c r="A89" s="7" t="s">
        <v>121</v>
      </c>
      <c r="C89" s="30"/>
      <c r="E89" s="30"/>
    </row>
    <row r="90" spans="1:8" x14ac:dyDescent="0.25">
      <c r="A90" s="7" t="s">
        <v>122</v>
      </c>
      <c r="C90" s="30"/>
      <c r="E90" s="30"/>
    </row>
    <row r="91" spans="1:8" x14ac:dyDescent="0.25">
      <c r="A91" s="7"/>
      <c r="C91" s="30"/>
      <c r="E91" s="30"/>
    </row>
    <row r="99" spans="1:5" x14ac:dyDescent="0.25">
      <c r="A99" s="7" t="s">
        <v>50</v>
      </c>
      <c r="E99" s="34">
        <f>VLOOKUP(A99,$A$1:$H$98,5,FALSE)</f>
        <v>1040.3200000000002</v>
      </c>
    </row>
    <row r="100" spans="1:5" x14ac:dyDescent="0.25">
      <c r="A100" s="7" t="s">
        <v>295</v>
      </c>
      <c r="E100" s="34">
        <f>VLOOKUP(A100,$A$1:$H$98,5,FALSE)</f>
        <v>163.01</v>
      </c>
    </row>
    <row r="101" spans="1:5" x14ac:dyDescent="0.25">
      <c r="A101" s="7" t="s">
        <v>296</v>
      </c>
      <c r="E101" s="34">
        <f t="shared" ref="E101:E102" si="5">VLOOKUP(A101,$A$1:$H$98,5,FALSE)</f>
        <v>1203.3300000000002</v>
      </c>
    </row>
    <row r="102" spans="1:5" x14ac:dyDescent="0.25">
      <c r="A102" s="7" t="s">
        <v>55</v>
      </c>
      <c r="E102" s="34">
        <f t="shared" si="5"/>
        <v>-123.33000000000015</v>
      </c>
    </row>
    <row r="104" spans="1:5" x14ac:dyDescent="0.25">
      <c r="A104" s="42" t="s">
        <v>257</v>
      </c>
      <c r="D104" s="39" t="s">
        <v>258</v>
      </c>
    </row>
    <row r="105" spans="1:5" x14ac:dyDescent="0.25">
      <c r="B105" s="34">
        <f>E102</f>
        <v>-123.33000000000015</v>
      </c>
      <c r="E105" s="34">
        <f>E102</f>
        <v>-123.33000000000015</v>
      </c>
    </row>
    <row r="106" spans="1:5" x14ac:dyDescent="0.25">
      <c r="A106">
        <f>A107-Calculator!$B$15</f>
        <v>205</v>
      </c>
      <c r="B106">
        <f t="dataTable" ref="B106:B112" dt2D="0" dtr="0" r1="D7"/>
        <v>146.66999999999985</v>
      </c>
      <c r="D106">
        <f>D107-Calculator!$B$27</f>
        <v>45</v>
      </c>
      <c r="E106">
        <f t="dataTable" ref="E106:E112" dt2D="0" dtr="0" r1="D7" ca="1"/>
        <v>-813.32999999999993</v>
      </c>
    </row>
    <row r="107" spans="1:5" x14ac:dyDescent="0.25">
      <c r="A107">
        <f>A108-Calculator!$B$15</f>
        <v>210</v>
      </c>
      <c r="B107">
        <v>176.66999999999985</v>
      </c>
      <c r="D107">
        <f>D108-Calculator!$B$27</f>
        <v>50</v>
      </c>
      <c r="E107">
        <v>-783.32999999999993</v>
      </c>
    </row>
    <row r="108" spans="1:5" x14ac:dyDescent="0.25">
      <c r="A108">
        <f>A109-Calculator!$B$15</f>
        <v>215</v>
      </c>
      <c r="B108">
        <v>206.66999999999985</v>
      </c>
      <c r="D108">
        <f>D109-Calculator!$B$27</f>
        <v>55</v>
      </c>
      <c r="E108">
        <v>-753.32999999999993</v>
      </c>
    </row>
    <row r="109" spans="1:5" x14ac:dyDescent="0.25">
      <c r="A109">
        <f>Calculator!B10</f>
        <v>220</v>
      </c>
      <c r="B109">
        <v>236.66999999999985</v>
      </c>
      <c r="D109">
        <f>Calculator!B22</f>
        <v>60</v>
      </c>
      <c r="E109">
        <v>-723.32999999999993</v>
      </c>
    </row>
    <row r="110" spans="1:5" x14ac:dyDescent="0.25">
      <c r="A110">
        <f>A109+Calculator!$B$15</f>
        <v>225</v>
      </c>
      <c r="B110">
        <v>266.66999999999985</v>
      </c>
      <c r="D110">
        <f>D109+Calculator!$B$27</f>
        <v>65</v>
      </c>
      <c r="E110">
        <v>-693.32999999999993</v>
      </c>
    </row>
    <row r="111" spans="1:5" x14ac:dyDescent="0.25">
      <c r="A111">
        <f>A110+Calculator!$B$15</f>
        <v>230</v>
      </c>
      <c r="B111">
        <v>296.66999999999985</v>
      </c>
      <c r="D111">
        <f>D110+Calculator!$B$27</f>
        <v>70</v>
      </c>
      <c r="E111">
        <v>-663.32999999999993</v>
      </c>
    </row>
    <row r="112" spans="1:5" x14ac:dyDescent="0.25">
      <c r="A112">
        <f>A111+Calculator!$B$15</f>
        <v>235</v>
      </c>
      <c r="B112">
        <v>326.66999999999985</v>
      </c>
      <c r="D112">
        <f>D111+Calculator!$B$27</f>
        <v>75</v>
      </c>
      <c r="E112">
        <v>-633.32999999999993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F558-3CE3-4838-A66E-D9498D5BA377}">
  <dimension ref="A1:H112"/>
  <sheetViews>
    <sheetView topLeftCell="A34" workbookViewId="0">
      <selection activeCell="D47" sqref="D47:D49"/>
    </sheetView>
  </sheetViews>
  <sheetFormatPr defaultRowHeight="15" x14ac:dyDescent="0.25"/>
  <cols>
    <col min="1" max="1" width="25.7109375" customWidth="1"/>
    <col min="5" max="5" width="11" customWidth="1"/>
    <col min="8" max="8" width="11" customWidth="1"/>
  </cols>
  <sheetData>
    <row r="1" spans="1:8" x14ac:dyDescent="0.25">
      <c r="A1" s="59" t="s">
        <v>225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206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457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124</v>
      </c>
      <c r="C7" s="49">
        <f>IF(Calculator!B7="Rice",Calculator!B13,IF(Calculator!B19="Rice",Calculator!B25,6.75))</f>
        <v>6.75</v>
      </c>
      <c r="D7" s="50">
        <f>IF(Calculator!B7="Rice",Calculator!B10,IF(Calculator!B19="Rice",Calculator!B22,160))</f>
        <v>160</v>
      </c>
      <c r="E7" s="28">
        <f>ROUND(C7*D7,2)</f>
        <v>1080</v>
      </c>
      <c r="F7" s="11">
        <v>0</v>
      </c>
      <c r="G7" s="28">
        <f>ROUND(E7*F7,2)</f>
        <v>0</v>
      </c>
      <c r="H7" s="28">
        <f>ROUND(E7-G7,2)</f>
        <v>1080</v>
      </c>
    </row>
    <row r="8" spans="1:8" x14ac:dyDescent="0.25">
      <c r="A8" s="7" t="s">
        <v>11</v>
      </c>
      <c r="C8" s="30"/>
      <c r="E8" s="30">
        <f>SUM(E7:E7)</f>
        <v>1080</v>
      </c>
      <c r="G8" s="12">
        <f>SUM(G7:G7)</f>
        <v>0</v>
      </c>
      <c r="H8" s="12">
        <f>ROUND(E8-G8,2)</f>
        <v>1080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4.5</v>
      </c>
      <c r="E12" s="30">
        <f>ROUND(C12*D12,2)</f>
        <v>34.200000000000003</v>
      </c>
      <c r="F12" s="16">
        <v>0</v>
      </c>
      <c r="G12" s="30">
        <f>ROUND(E12*F12,2)</f>
        <v>0</v>
      </c>
      <c r="H12" s="30">
        <f>ROUND(E12-G12,2)</f>
        <v>34.200000000000003</v>
      </c>
    </row>
    <row r="13" spans="1:8" x14ac:dyDescent="0.25">
      <c r="A13" s="14" t="s">
        <v>200</v>
      </c>
      <c r="B13" s="14" t="s">
        <v>16</v>
      </c>
      <c r="C13" s="15">
        <v>9.6999999999999993</v>
      </c>
      <c r="D13" s="14">
        <v>1</v>
      </c>
      <c r="E13" s="30">
        <f>ROUND(C13*D13,2)</f>
        <v>9.6999999999999993</v>
      </c>
      <c r="F13" s="16">
        <v>0</v>
      </c>
      <c r="G13" s="30">
        <f>ROUND(E13*F13,2)</f>
        <v>0</v>
      </c>
      <c r="H13" s="30">
        <f>ROUND(E13-G13,2)</f>
        <v>9.6999999999999993</v>
      </c>
    </row>
    <row r="14" spans="1:8" x14ac:dyDescent="0.25">
      <c r="A14" s="14" t="s">
        <v>57</v>
      </c>
      <c r="B14" s="14" t="s">
        <v>16</v>
      </c>
      <c r="C14" s="15">
        <v>6.4</v>
      </c>
      <c r="D14" s="14">
        <v>1.5</v>
      </c>
      <c r="E14" s="30">
        <f>ROUND(C14*D14,2)</f>
        <v>9.6</v>
      </c>
      <c r="F14" s="16">
        <v>0</v>
      </c>
      <c r="G14" s="30">
        <f>ROUND(E14*F14,2)</f>
        <v>0</v>
      </c>
      <c r="H14" s="30">
        <f>ROUND(E14-G14,2)</f>
        <v>9.6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167</v>
      </c>
      <c r="B16" s="14" t="s">
        <v>21</v>
      </c>
      <c r="C16" s="15">
        <v>50</v>
      </c>
      <c r="D16" s="14">
        <v>0.5</v>
      </c>
      <c r="E16" s="30">
        <f>ROUND(C16*D16,2)</f>
        <v>25</v>
      </c>
      <c r="F16" s="16">
        <v>0</v>
      </c>
      <c r="G16" s="30">
        <f>ROUND(E16*F16,2)</f>
        <v>0</v>
      </c>
      <c r="H16" s="30">
        <f>ROUND(E16-G16,2)</f>
        <v>25</v>
      </c>
    </row>
    <row r="17" spans="1:8" x14ac:dyDescent="0.25">
      <c r="A17" s="14" t="s">
        <v>154</v>
      </c>
      <c r="B17" s="14" t="s">
        <v>21</v>
      </c>
      <c r="C17" s="15">
        <v>55.4</v>
      </c>
      <c r="D17" s="14">
        <v>0.5</v>
      </c>
      <c r="E17" s="30">
        <f>ROUND(C17*D17,2)</f>
        <v>27.7</v>
      </c>
      <c r="F17" s="16">
        <v>0</v>
      </c>
      <c r="G17" s="30">
        <f>ROUND(E17*F17,2)</f>
        <v>0</v>
      </c>
      <c r="H17" s="30">
        <f>ROUND(E17-G17,2)</f>
        <v>27.7</v>
      </c>
    </row>
    <row r="18" spans="1:8" x14ac:dyDescent="0.25">
      <c r="A18" s="14" t="s">
        <v>168</v>
      </c>
      <c r="B18" s="14" t="s">
        <v>21</v>
      </c>
      <c r="C18" s="15">
        <v>41.58</v>
      </c>
      <c r="D18" s="14">
        <v>4</v>
      </c>
      <c r="E18" s="30">
        <f>ROUND(C18*D18,2)</f>
        <v>166.32</v>
      </c>
      <c r="F18" s="16">
        <v>0</v>
      </c>
      <c r="G18" s="30">
        <f>ROUND(E18*F18,2)</f>
        <v>0</v>
      </c>
      <c r="H18" s="30">
        <f>ROUND(E18-G18,2)</f>
        <v>166.32</v>
      </c>
    </row>
    <row r="19" spans="1:8" x14ac:dyDescent="0.25">
      <c r="A19" s="14" t="s">
        <v>169</v>
      </c>
      <c r="B19" s="14" t="s">
        <v>26</v>
      </c>
      <c r="C19" s="15">
        <v>18</v>
      </c>
      <c r="D19" s="14">
        <v>0.75</v>
      </c>
      <c r="E19" s="30">
        <f>ROUND(C19*D19,2)</f>
        <v>13.5</v>
      </c>
      <c r="F19" s="16">
        <v>0</v>
      </c>
      <c r="G19" s="30">
        <f>ROUND(E19*F19,2)</f>
        <v>0</v>
      </c>
      <c r="H19" s="30">
        <f>ROUND(E19-G19,2)</f>
        <v>13.5</v>
      </c>
    </row>
    <row r="20" spans="1:8" x14ac:dyDescent="0.25">
      <c r="A20" s="13" t="s">
        <v>23</v>
      </c>
      <c r="C20" s="30"/>
      <c r="E20" s="30"/>
    </row>
    <row r="21" spans="1:8" x14ac:dyDescent="0.25">
      <c r="A21" s="14" t="s">
        <v>402</v>
      </c>
      <c r="B21" s="14" t="s">
        <v>18</v>
      </c>
      <c r="C21" s="15">
        <v>2.41</v>
      </c>
      <c r="D21" s="14">
        <v>10</v>
      </c>
      <c r="E21" s="30">
        <f>ROUND(C21*D21,2)</f>
        <v>24.1</v>
      </c>
      <c r="F21" s="16">
        <v>0</v>
      </c>
      <c r="G21" s="30">
        <f>ROUND(E21*F21,2)</f>
        <v>0</v>
      </c>
      <c r="H21" s="30">
        <f>ROUND(E21-G21,2)</f>
        <v>24.1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0.34</v>
      </c>
      <c r="D23" s="14">
        <v>80</v>
      </c>
      <c r="E23" s="30">
        <f t="shared" ref="E23:E30" si="0">ROUND(C23*D23,2)</f>
        <v>27.2</v>
      </c>
      <c r="F23" s="16">
        <v>0</v>
      </c>
      <c r="G23" s="30">
        <f t="shared" ref="G23:G30" si="1">ROUND(E23*F23,2)</f>
        <v>0</v>
      </c>
      <c r="H23" s="30">
        <f t="shared" ref="H23:H30" si="2">ROUND(E23-G23,2)</f>
        <v>27.2</v>
      </c>
    </row>
    <row r="24" spans="1:8" x14ac:dyDescent="0.25">
      <c r="A24" s="14" t="s">
        <v>138</v>
      </c>
      <c r="B24" s="14" t="s">
        <v>26</v>
      </c>
      <c r="C24" s="15">
        <v>3.33</v>
      </c>
      <c r="D24" s="14">
        <v>2</v>
      </c>
      <c r="E24" s="30">
        <f t="shared" si="0"/>
        <v>6.66</v>
      </c>
      <c r="F24" s="16">
        <v>0</v>
      </c>
      <c r="G24" s="30">
        <f t="shared" si="1"/>
        <v>0</v>
      </c>
      <c r="H24" s="30">
        <f t="shared" si="2"/>
        <v>6.66</v>
      </c>
    </row>
    <row r="25" spans="1:8" x14ac:dyDescent="0.25">
      <c r="A25" s="14" t="s">
        <v>170</v>
      </c>
      <c r="B25" s="14" t="s">
        <v>26</v>
      </c>
      <c r="C25" s="15">
        <v>18</v>
      </c>
      <c r="D25" s="14">
        <v>1.3</v>
      </c>
      <c r="E25" s="30">
        <f t="shared" si="0"/>
        <v>23.4</v>
      </c>
      <c r="F25" s="16">
        <v>0</v>
      </c>
      <c r="G25" s="30">
        <f t="shared" si="1"/>
        <v>0</v>
      </c>
      <c r="H25" s="30">
        <f t="shared" si="2"/>
        <v>23.4</v>
      </c>
    </row>
    <row r="26" spans="1:8" x14ac:dyDescent="0.25">
      <c r="A26" s="14" t="s">
        <v>171</v>
      </c>
      <c r="B26" s="14" t="s">
        <v>18</v>
      </c>
      <c r="C26" s="15">
        <v>6.72</v>
      </c>
      <c r="D26" s="14">
        <v>3</v>
      </c>
      <c r="E26" s="30">
        <f t="shared" si="0"/>
        <v>20.16</v>
      </c>
      <c r="F26" s="16">
        <v>0</v>
      </c>
      <c r="G26" s="30">
        <f t="shared" si="1"/>
        <v>0</v>
      </c>
      <c r="H26" s="30">
        <f t="shared" si="2"/>
        <v>20.16</v>
      </c>
    </row>
    <row r="27" spans="1:8" x14ac:dyDescent="0.25">
      <c r="A27" s="14" t="s">
        <v>201</v>
      </c>
      <c r="B27" s="14" t="s">
        <v>18</v>
      </c>
      <c r="C27" s="15">
        <v>4.24</v>
      </c>
      <c r="D27" s="14">
        <v>9.6</v>
      </c>
      <c r="E27" s="30">
        <f t="shared" si="0"/>
        <v>40.700000000000003</v>
      </c>
      <c r="F27" s="16">
        <v>0</v>
      </c>
      <c r="G27" s="30">
        <f t="shared" si="1"/>
        <v>0</v>
      </c>
      <c r="H27" s="30">
        <f t="shared" si="2"/>
        <v>40.700000000000003</v>
      </c>
    </row>
    <row r="28" spans="1:8" x14ac:dyDescent="0.25">
      <c r="A28" s="14" t="s">
        <v>202</v>
      </c>
      <c r="B28" s="14" t="s">
        <v>18</v>
      </c>
      <c r="C28" s="15">
        <v>4.1500000000000004</v>
      </c>
      <c r="D28" s="14">
        <v>6</v>
      </c>
      <c r="E28" s="30">
        <f t="shared" si="0"/>
        <v>24.9</v>
      </c>
      <c r="F28" s="16">
        <v>0</v>
      </c>
      <c r="G28" s="30">
        <f t="shared" si="1"/>
        <v>0</v>
      </c>
      <c r="H28" s="30">
        <f t="shared" si="2"/>
        <v>24.9</v>
      </c>
    </row>
    <row r="29" spans="1:8" x14ac:dyDescent="0.25">
      <c r="A29" s="14" t="s">
        <v>203</v>
      </c>
      <c r="B29" s="14" t="s">
        <v>18</v>
      </c>
      <c r="C29" s="15">
        <v>4.9000000000000004</v>
      </c>
      <c r="D29" s="14">
        <v>1.5</v>
      </c>
      <c r="E29" s="30">
        <f t="shared" si="0"/>
        <v>7.35</v>
      </c>
      <c r="F29" s="16">
        <v>0</v>
      </c>
      <c r="G29" s="30">
        <f t="shared" si="1"/>
        <v>0</v>
      </c>
      <c r="H29" s="30">
        <f t="shared" si="2"/>
        <v>7.35</v>
      </c>
    </row>
    <row r="30" spans="1:8" x14ac:dyDescent="0.25">
      <c r="A30" s="14" t="s">
        <v>175</v>
      </c>
      <c r="B30" s="14" t="s">
        <v>18</v>
      </c>
      <c r="C30" s="15">
        <v>1.95</v>
      </c>
      <c r="D30" s="14">
        <v>7.5</v>
      </c>
      <c r="E30" s="30">
        <f t="shared" si="0"/>
        <v>14.63</v>
      </c>
      <c r="F30" s="16">
        <v>0</v>
      </c>
      <c r="G30" s="30">
        <f t="shared" si="1"/>
        <v>0</v>
      </c>
      <c r="H30" s="30">
        <f t="shared" si="2"/>
        <v>14.63</v>
      </c>
    </row>
    <row r="31" spans="1:8" x14ac:dyDescent="0.25">
      <c r="A31" s="13" t="s">
        <v>27</v>
      </c>
      <c r="C31" s="30"/>
      <c r="E31" s="30"/>
    </row>
    <row r="32" spans="1:8" x14ac:dyDescent="0.25">
      <c r="A32" s="14" t="s">
        <v>455</v>
      </c>
      <c r="B32" s="14" t="s">
        <v>18</v>
      </c>
      <c r="C32" s="15">
        <v>1.1299999999999999</v>
      </c>
      <c r="D32" s="14">
        <v>13.5</v>
      </c>
      <c r="E32" s="30">
        <f>ROUND(C32*D32,2)</f>
        <v>15.26</v>
      </c>
      <c r="F32" s="16">
        <v>0</v>
      </c>
      <c r="G32" s="30">
        <f>ROUND(E32*F32,2)</f>
        <v>0</v>
      </c>
      <c r="H32" s="30">
        <f>ROUND(E32-G32,2)</f>
        <v>15.26</v>
      </c>
    </row>
    <row r="33" spans="1:8" x14ac:dyDescent="0.25">
      <c r="A33" s="13" t="s">
        <v>30</v>
      </c>
      <c r="C33" s="30"/>
      <c r="E33" s="30"/>
    </row>
    <row r="34" spans="1:8" x14ac:dyDescent="0.25">
      <c r="A34" s="14" t="s">
        <v>31</v>
      </c>
      <c r="B34" s="14" t="s">
        <v>32</v>
      </c>
      <c r="C34" s="15">
        <v>0.24</v>
      </c>
      <c r="D34" s="14">
        <v>33</v>
      </c>
      <c r="E34" s="30">
        <f>ROUND(C34*D34,2)</f>
        <v>7.92</v>
      </c>
      <c r="F34" s="16">
        <v>0</v>
      </c>
      <c r="G34" s="30">
        <f>ROUND(E34*F34,2)</f>
        <v>0</v>
      </c>
      <c r="H34" s="30">
        <f>ROUND(E34-G34,2)</f>
        <v>7.92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324</v>
      </c>
      <c r="B36" s="14" t="s">
        <v>29</v>
      </c>
      <c r="C36" s="15">
        <v>1.1399999999999999</v>
      </c>
      <c r="D36" s="14">
        <v>65</v>
      </c>
      <c r="E36" s="30">
        <f>ROUND(C36*D36,2)</f>
        <v>74.099999999999994</v>
      </c>
      <c r="F36" s="16">
        <v>0</v>
      </c>
      <c r="G36" s="30">
        <f>ROUND(E36*F36,2)</f>
        <v>0</v>
      </c>
      <c r="H36" s="30">
        <f>ROUND(E36-G36,2)</f>
        <v>74.099999999999994</v>
      </c>
    </row>
    <row r="37" spans="1:8" x14ac:dyDescent="0.25">
      <c r="A37" s="14" t="s">
        <v>177</v>
      </c>
      <c r="B37" s="14" t="s">
        <v>178</v>
      </c>
      <c r="C37" s="15">
        <v>0.28999999999999998</v>
      </c>
      <c r="D37" s="14">
        <v>77</v>
      </c>
      <c r="E37" s="30">
        <f>ROUND(C37*D37,2)</f>
        <v>22.33</v>
      </c>
      <c r="F37" s="16">
        <v>0</v>
      </c>
      <c r="G37" s="30">
        <f>ROUND(E37*F37,2)</f>
        <v>0</v>
      </c>
      <c r="H37" s="30">
        <f>ROUND(E37-G37,2)</f>
        <v>22.33</v>
      </c>
    </row>
    <row r="38" spans="1:8" x14ac:dyDescent="0.25">
      <c r="A38" s="14" t="s">
        <v>204</v>
      </c>
      <c r="B38" s="14" t="s">
        <v>29</v>
      </c>
      <c r="C38" s="15">
        <v>1.1399999999999999</v>
      </c>
      <c r="D38" s="14">
        <v>12</v>
      </c>
      <c r="E38" s="30">
        <f>ROUND(C38*D38,2)</f>
        <v>13.68</v>
      </c>
      <c r="F38" s="16">
        <v>0</v>
      </c>
      <c r="G38" s="30">
        <f>ROUND(E38*F38,2)</f>
        <v>0</v>
      </c>
      <c r="H38" s="30">
        <f>ROUND(E38-G38,2)</f>
        <v>13.68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181</v>
      </c>
      <c r="B40" s="14" t="s">
        <v>26</v>
      </c>
      <c r="C40" s="15">
        <v>1.34</v>
      </c>
      <c r="D40" s="14">
        <v>1.5</v>
      </c>
      <c r="E40" s="30">
        <f>ROUND(C40*D40,2)</f>
        <v>2.0099999999999998</v>
      </c>
      <c r="F40" s="16">
        <v>0</v>
      </c>
      <c r="G40" s="30">
        <f>ROUND(E40*F40,2)</f>
        <v>0</v>
      </c>
      <c r="H40" s="30">
        <f>ROUND(E40-G40,2)</f>
        <v>2.0099999999999998</v>
      </c>
    </row>
    <row r="41" spans="1:8" x14ac:dyDescent="0.25">
      <c r="A41" s="14" t="s">
        <v>180</v>
      </c>
      <c r="B41" s="14" t="s">
        <v>26</v>
      </c>
      <c r="C41" s="15">
        <v>4.75</v>
      </c>
      <c r="D41" s="14">
        <v>0.5</v>
      </c>
      <c r="E41" s="30">
        <f>ROUND(C41*D41,2)</f>
        <v>2.38</v>
      </c>
      <c r="F41" s="16">
        <v>0</v>
      </c>
      <c r="G41" s="30">
        <f>ROUND(E41*F41,2)</f>
        <v>0</v>
      </c>
      <c r="H41" s="30">
        <f>ROUND(E41-G41,2)</f>
        <v>2.38</v>
      </c>
    </row>
    <row r="42" spans="1:8" x14ac:dyDescent="0.25">
      <c r="A42" s="14" t="s">
        <v>183</v>
      </c>
      <c r="B42" s="14" t="s">
        <v>26</v>
      </c>
      <c r="C42" s="15">
        <v>2.86</v>
      </c>
      <c r="D42" s="14">
        <v>4</v>
      </c>
      <c r="E42" s="30">
        <f>ROUND(C42*D42,2)</f>
        <v>11.44</v>
      </c>
      <c r="F42" s="16">
        <v>0</v>
      </c>
      <c r="G42" s="30">
        <f>ROUND(E42*F42,2)</f>
        <v>0</v>
      </c>
      <c r="H42" s="30">
        <f>ROUND(E42-G42,2)</f>
        <v>11.44</v>
      </c>
    </row>
    <row r="43" spans="1:8" x14ac:dyDescent="0.25">
      <c r="A43" s="14" t="s">
        <v>115</v>
      </c>
      <c r="B43" s="14" t="s">
        <v>26</v>
      </c>
      <c r="C43" s="15">
        <v>3.3</v>
      </c>
      <c r="D43" s="14">
        <v>0.1</v>
      </c>
      <c r="E43" s="30">
        <f>ROUND(C43*D43,2)</f>
        <v>0.33</v>
      </c>
      <c r="F43" s="16">
        <v>0</v>
      </c>
      <c r="G43" s="30">
        <f>ROUND(E43*F43,2)</f>
        <v>0</v>
      </c>
      <c r="H43" s="30">
        <f>ROUND(E43-G43,2)</f>
        <v>0.33</v>
      </c>
    </row>
    <row r="44" spans="1:8" x14ac:dyDescent="0.25">
      <c r="A44" s="13" t="s">
        <v>61</v>
      </c>
      <c r="C44" s="30"/>
      <c r="E44" s="30"/>
    </row>
    <row r="45" spans="1:8" x14ac:dyDescent="0.25">
      <c r="A45" s="14" t="s">
        <v>184</v>
      </c>
      <c r="B45" s="14" t="s">
        <v>21</v>
      </c>
      <c r="C45" s="15">
        <v>8</v>
      </c>
      <c r="D45" s="14">
        <v>5</v>
      </c>
      <c r="E45" s="30">
        <f>ROUND(C45*D45,2)</f>
        <v>40</v>
      </c>
      <c r="F45" s="16">
        <v>0</v>
      </c>
      <c r="G45" s="30">
        <f>ROUND(E45*F45,2)</f>
        <v>0</v>
      </c>
      <c r="H45" s="30">
        <f>ROUND(E45-G45,2)</f>
        <v>40</v>
      </c>
    </row>
    <row r="46" spans="1:8" x14ac:dyDescent="0.25">
      <c r="A46" s="13" t="s">
        <v>131</v>
      </c>
      <c r="C46" s="30"/>
      <c r="E46" s="30"/>
    </row>
    <row r="47" spans="1:8" x14ac:dyDescent="0.25">
      <c r="A47" s="14" t="s">
        <v>185</v>
      </c>
      <c r="B47" s="14" t="s">
        <v>124</v>
      </c>
      <c r="C47" s="15">
        <v>0.35</v>
      </c>
      <c r="D47" s="14">
        <f>$D$7</f>
        <v>160</v>
      </c>
      <c r="E47" s="30">
        <f>ROUND(C47*D47,2)</f>
        <v>56</v>
      </c>
      <c r="F47" s="16">
        <v>0</v>
      </c>
      <c r="G47" s="30">
        <f>ROUND(E47*F47,2)</f>
        <v>0</v>
      </c>
      <c r="H47" s="30">
        <f>ROUND(E47-G47,2)</f>
        <v>56</v>
      </c>
    </row>
    <row r="48" spans="1:8" x14ac:dyDescent="0.25">
      <c r="A48" s="13" t="s">
        <v>186</v>
      </c>
      <c r="C48" s="30"/>
      <c r="E48" s="30"/>
    </row>
    <row r="49" spans="1:8" x14ac:dyDescent="0.25">
      <c r="A49" s="14" t="s">
        <v>187</v>
      </c>
      <c r="B49" s="14" t="s">
        <v>124</v>
      </c>
      <c r="C49" s="15">
        <v>0.4</v>
      </c>
      <c r="D49" s="14">
        <f>$D$7</f>
        <v>160</v>
      </c>
      <c r="E49" s="30">
        <f>ROUND(C49*D49,2)</f>
        <v>64</v>
      </c>
      <c r="F49" s="16">
        <v>0</v>
      </c>
      <c r="G49" s="30">
        <f>ROUND(E49*F49,2)</f>
        <v>0</v>
      </c>
      <c r="H49" s="30">
        <f>ROUND(E49-G49,2)</f>
        <v>64</v>
      </c>
    </row>
    <row r="50" spans="1:8" x14ac:dyDescent="0.25">
      <c r="A50" s="13" t="s">
        <v>99</v>
      </c>
      <c r="C50" s="30"/>
      <c r="E50" s="30"/>
    </row>
    <row r="51" spans="1:8" x14ac:dyDescent="0.25">
      <c r="A51" s="14" t="s">
        <v>188</v>
      </c>
      <c r="B51" s="14" t="s">
        <v>48</v>
      </c>
      <c r="C51" s="15">
        <v>4.5</v>
      </c>
      <c r="D51" s="14">
        <v>0.5</v>
      </c>
      <c r="E51" s="30">
        <f>ROUND(C51*D51,2)</f>
        <v>2.25</v>
      </c>
      <c r="F51" s="16">
        <v>0</v>
      </c>
      <c r="G51" s="30">
        <f>ROUND(E51*F51,2)</f>
        <v>0</v>
      </c>
      <c r="H51" s="30">
        <f>ROUND(E51-G51,2)</f>
        <v>2.25</v>
      </c>
    </row>
    <row r="52" spans="1:8" x14ac:dyDescent="0.25">
      <c r="A52" s="13" t="s">
        <v>116</v>
      </c>
      <c r="C52" s="30"/>
      <c r="E52" s="30"/>
    </row>
    <row r="53" spans="1:8" x14ac:dyDescent="0.25">
      <c r="A53" s="14" t="s">
        <v>189</v>
      </c>
      <c r="B53" s="14" t="s">
        <v>48</v>
      </c>
      <c r="C53" s="15">
        <v>8</v>
      </c>
      <c r="D53" s="14">
        <v>1</v>
      </c>
      <c r="E53" s="30">
        <f>ROUND(C53*D53,2)</f>
        <v>8</v>
      </c>
      <c r="F53" s="16">
        <v>0</v>
      </c>
      <c r="G53" s="30">
        <f>ROUND(E53*F53,2)</f>
        <v>0</v>
      </c>
      <c r="H53" s="30">
        <f>ROUND(E53-G53,2)</f>
        <v>8</v>
      </c>
    </row>
    <row r="54" spans="1:8" x14ac:dyDescent="0.25">
      <c r="A54" s="13" t="s">
        <v>118</v>
      </c>
      <c r="C54" s="30"/>
      <c r="E54" s="30"/>
    </row>
    <row r="55" spans="1:8" x14ac:dyDescent="0.25">
      <c r="A55" s="14" t="s">
        <v>119</v>
      </c>
      <c r="B55" s="14" t="s">
        <v>48</v>
      </c>
      <c r="C55" s="15">
        <v>10</v>
      </c>
      <c r="D55" s="14">
        <v>0.33300000000000002</v>
      </c>
      <c r="E55" s="30">
        <f>ROUND(C55*D55,2)</f>
        <v>3.33</v>
      </c>
      <c r="F55" s="16">
        <v>0</v>
      </c>
      <c r="G55" s="30">
        <f>ROUND(E55*F55,2)</f>
        <v>0</v>
      </c>
      <c r="H55" s="30">
        <f>ROUND(E55-G55,2)</f>
        <v>3.33</v>
      </c>
    </row>
    <row r="56" spans="1:8" x14ac:dyDescent="0.25">
      <c r="A56" s="13" t="s">
        <v>37</v>
      </c>
      <c r="C56" s="30"/>
      <c r="E56" s="30"/>
    </row>
    <row r="57" spans="1:8" x14ac:dyDescent="0.25">
      <c r="A57" s="14" t="s">
        <v>38</v>
      </c>
      <c r="B57" s="14" t="s">
        <v>39</v>
      </c>
      <c r="C57" s="15">
        <v>16.54</v>
      </c>
      <c r="D57" s="14">
        <v>0.52810000000000001</v>
      </c>
      <c r="E57" s="30">
        <f>ROUND(C57*D57,2)</f>
        <v>8.73</v>
      </c>
      <c r="F57" s="16">
        <v>0</v>
      </c>
      <c r="G57" s="30">
        <f>ROUND(E57*F57,2)</f>
        <v>0</v>
      </c>
      <c r="H57" s="30">
        <f>ROUND(E57-G57,2)</f>
        <v>8.73</v>
      </c>
    </row>
    <row r="58" spans="1:8" x14ac:dyDescent="0.25">
      <c r="A58" s="14" t="s">
        <v>134</v>
      </c>
      <c r="B58" s="14" t="s">
        <v>39</v>
      </c>
      <c r="C58" s="15">
        <v>16.54</v>
      </c>
      <c r="D58" s="14">
        <v>0.11</v>
      </c>
      <c r="E58" s="30">
        <f>ROUND(C58*D58,2)</f>
        <v>1.82</v>
      </c>
      <c r="F58" s="16">
        <v>0</v>
      </c>
      <c r="G58" s="30">
        <f>ROUND(E58*F58,2)</f>
        <v>0</v>
      </c>
      <c r="H58" s="30">
        <f>ROUND(E58-G58,2)</f>
        <v>1.82</v>
      </c>
    </row>
    <row r="59" spans="1:8" x14ac:dyDescent="0.25">
      <c r="A59" s="13" t="s">
        <v>40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1.125</v>
      </c>
      <c r="E60" s="30">
        <f>ROUND(C60*D60,2)</f>
        <v>10.19</v>
      </c>
      <c r="F60" s="16">
        <v>0</v>
      </c>
      <c r="G60" s="30">
        <f>ROUND(E60*F60,2)</f>
        <v>0</v>
      </c>
      <c r="H60" s="30">
        <f>ROUND(E60-G60,2)</f>
        <v>10.19</v>
      </c>
    </row>
    <row r="61" spans="1:8" x14ac:dyDescent="0.25">
      <c r="A61" s="14" t="s">
        <v>42</v>
      </c>
      <c r="B61" s="14" t="s">
        <v>39</v>
      </c>
      <c r="C61" s="15">
        <v>9.06</v>
      </c>
      <c r="D61" s="14">
        <v>3.7499999999999999E-2</v>
      </c>
      <c r="E61" s="30">
        <f>ROUND(C61*D61,2)</f>
        <v>0.34</v>
      </c>
      <c r="F61" s="16">
        <v>0</v>
      </c>
      <c r="G61" s="30">
        <f>ROUND(E61*F61,2)</f>
        <v>0</v>
      </c>
      <c r="H61" s="30">
        <f>ROUND(E61-G61,2)</f>
        <v>0.34</v>
      </c>
    </row>
    <row r="62" spans="1:8" x14ac:dyDescent="0.25">
      <c r="A62" s="13" t="s">
        <v>43</v>
      </c>
      <c r="C62" s="30"/>
      <c r="E62" s="30"/>
    </row>
    <row r="63" spans="1:8" x14ac:dyDescent="0.25">
      <c r="A63" s="14" t="s">
        <v>41</v>
      </c>
      <c r="B63" s="14" t="s">
        <v>39</v>
      </c>
      <c r="C63" s="15">
        <v>9.06</v>
      </c>
      <c r="D63" s="14">
        <v>0.25</v>
      </c>
      <c r="E63" s="30">
        <f>ROUND(C63*D63,2)</f>
        <v>2.27</v>
      </c>
      <c r="F63" s="16">
        <v>0</v>
      </c>
      <c r="G63" s="30">
        <f>ROUND(E63*F63,2)</f>
        <v>0</v>
      </c>
      <c r="H63" s="30">
        <f>ROUND(E63-G63,2)</f>
        <v>2.27</v>
      </c>
    </row>
    <row r="64" spans="1:8" x14ac:dyDescent="0.25">
      <c r="A64" s="14" t="s">
        <v>42</v>
      </c>
      <c r="B64" s="14" t="s">
        <v>39</v>
      </c>
      <c r="C64" s="15">
        <v>9.06</v>
      </c>
      <c r="D64" s="14">
        <v>7.8600000000000003E-2</v>
      </c>
      <c r="E64" s="30">
        <f>ROUND(C64*D64,2)</f>
        <v>0.71</v>
      </c>
      <c r="F64" s="16">
        <v>0</v>
      </c>
      <c r="G64" s="30">
        <f>ROUND(E64*F64,2)</f>
        <v>0</v>
      </c>
      <c r="H64" s="30">
        <f>ROUND(E64-G64,2)</f>
        <v>0.71</v>
      </c>
    </row>
    <row r="65" spans="1:8" x14ac:dyDescent="0.25">
      <c r="A65" s="13" t="s">
        <v>100</v>
      </c>
      <c r="C65" s="30"/>
      <c r="E65" s="30"/>
    </row>
    <row r="66" spans="1:8" x14ac:dyDescent="0.25">
      <c r="A66" s="14" t="s">
        <v>41</v>
      </c>
      <c r="B66" s="14" t="s">
        <v>39</v>
      </c>
      <c r="C66" s="15">
        <v>9.06</v>
      </c>
      <c r="D66" s="14">
        <v>0.7</v>
      </c>
      <c r="E66" s="30">
        <f>ROUND(C66*D66,2)</f>
        <v>6.34</v>
      </c>
      <c r="F66" s="16">
        <v>0</v>
      </c>
      <c r="G66" s="30">
        <f>ROUND(E66*F66,2)</f>
        <v>0</v>
      </c>
      <c r="H66" s="30">
        <f>ROUND(E66-G66,2)</f>
        <v>6.34</v>
      </c>
    </row>
    <row r="67" spans="1:8" x14ac:dyDescent="0.25">
      <c r="A67" s="14" t="s">
        <v>44</v>
      </c>
      <c r="B67" s="14" t="s">
        <v>39</v>
      </c>
      <c r="C67" s="15">
        <v>16.54</v>
      </c>
      <c r="D67" s="14">
        <v>0.47960000000000003</v>
      </c>
      <c r="E67" s="30">
        <f>ROUND(C67*D67,2)</f>
        <v>7.93</v>
      </c>
      <c r="F67" s="16">
        <v>0</v>
      </c>
      <c r="G67" s="30">
        <f>ROUND(E67*F67,2)</f>
        <v>0</v>
      </c>
      <c r="H67" s="30">
        <f>ROUND(E67-G67,2)</f>
        <v>7.93</v>
      </c>
    </row>
    <row r="68" spans="1:8" x14ac:dyDescent="0.25">
      <c r="A68" s="13" t="s">
        <v>45</v>
      </c>
      <c r="C68" s="30"/>
      <c r="E68" s="30"/>
    </row>
    <row r="69" spans="1:8" x14ac:dyDescent="0.25">
      <c r="A69" s="14" t="s">
        <v>38</v>
      </c>
      <c r="B69" s="14" t="s">
        <v>19</v>
      </c>
      <c r="C69" s="15">
        <v>4.4800000000000004</v>
      </c>
      <c r="D69" s="14">
        <v>7.4504999999999999</v>
      </c>
      <c r="E69" s="30">
        <f>ROUND(C69*D69,2)</f>
        <v>33.380000000000003</v>
      </c>
      <c r="F69" s="16">
        <v>0</v>
      </c>
      <c r="G69" s="30">
        <f>ROUND(E69*F69,2)</f>
        <v>0</v>
      </c>
      <c r="H69" s="30">
        <f>ROUND(E69-G69,2)</f>
        <v>33.380000000000003</v>
      </c>
    </row>
    <row r="70" spans="1:8" x14ac:dyDescent="0.25">
      <c r="A70" s="14" t="s">
        <v>134</v>
      </c>
      <c r="B70" s="14" t="s">
        <v>19</v>
      </c>
      <c r="C70" s="15">
        <v>4.4800000000000004</v>
      </c>
      <c r="D70" s="14">
        <v>2.4064000000000001</v>
      </c>
      <c r="E70" s="30">
        <f>ROUND(C70*D70,2)</f>
        <v>10.78</v>
      </c>
      <c r="F70" s="16">
        <v>0</v>
      </c>
      <c r="G70" s="30">
        <f>ROUND(E70*F70,2)</f>
        <v>0</v>
      </c>
      <c r="H70" s="30">
        <f>ROUND(E70-G70,2)</f>
        <v>10.78</v>
      </c>
    </row>
    <row r="71" spans="1:8" x14ac:dyDescent="0.25">
      <c r="A71" s="14" t="s">
        <v>190</v>
      </c>
      <c r="B71" s="14" t="s">
        <v>19</v>
      </c>
      <c r="C71" s="15">
        <v>4.4800000000000004</v>
      </c>
      <c r="D71" s="14">
        <v>18.736499999999999</v>
      </c>
      <c r="E71" s="30">
        <f>ROUND(C71*D71,2)</f>
        <v>83.94</v>
      </c>
      <c r="F71" s="16">
        <v>0</v>
      </c>
      <c r="G71" s="30">
        <f>ROUND(E71*F71,2)</f>
        <v>0</v>
      </c>
      <c r="H71" s="30">
        <f>ROUND(E71-G71,2)</f>
        <v>83.94</v>
      </c>
    </row>
    <row r="72" spans="1:8" x14ac:dyDescent="0.25">
      <c r="A72" s="13" t="s">
        <v>47</v>
      </c>
      <c r="C72" s="30"/>
      <c r="E72" s="30"/>
    </row>
    <row r="73" spans="1:8" x14ac:dyDescent="0.25">
      <c r="A73" s="14" t="s">
        <v>42</v>
      </c>
      <c r="B73" s="14" t="s">
        <v>48</v>
      </c>
      <c r="C73" s="15">
        <v>9.73</v>
      </c>
      <c r="D73" s="14">
        <v>1</v>
      </c>
      <c r="E73" s="30">
        <f>ROUND(C73*D73,2)</f>
        <v>9.73</v>
      </c>
      <c r="F73" s="16">
        <v>0</v>
      </c>
      <c r="G73" s="30">
        <f>ROUND(E73*F73,2)</f>
        <v>0</v>
      </c>
      <c r="H73" s="30">
        <f t="shared" ref="H73:H79" si="3">ROUND(E73-G73,2)</f>
        <v>9.73</v>
      </c>
    </row>
    <row r="74" spans="1:8" x14ac:dyDescent="0.25">
      <c r="A74" s="14" t="s">
        <v>38</v>
      </c>
      <c r="B74" s="14" t="s">
        <v>48</v>
      </c>
      <c r="C74" s="15">
        <v>4.6399999999999997</v>
      </c>
      <c r="D74" s="14">
        <v>1</v>
      </c>
      <c r="E74" s="30">
        <f>ROUND(C74*D74,2)</f>
        <v>4.6399999999999997</v>
      </c>
      <c r="F74" s="16">
        <v>0</v>
      </c>
      <c r="G74" s="30">
        <f>ROUND(E74*F74,2)</f>
        <v>0</v>
      </c>
      <c r="H74" s="30">
        <f t="shared" si="3"/>
        <v>4.6399999999999997</v>
      </c>
    </row>
    <row r="75" spans="1:8" x14ac:dyDescent="0.25">
      <c r="A75" s="14" t="s">
        <v>134</v>
      </c>
      <c r="B75" s="14" t="s">
        <v>48</v>
      </c>
      <c r="C75" s="15">
        <v>5.95</v>
      </c>
      <c r="D75" s="14">
        <v>1</v>
      </c>
      <c r="E75" s="30">
        <f>ROUND(C75*D75,2)</f>
        <v>5.95</v>
      </c>
      <c r="F75" s="16">
        <v>0</v>
      </c>
      <c r="G75" s="30">
        <f>ROUND(E75*F75,2)</f>
        <v>0</v>
      </c>
      <c r="H75" s="30">
        <f t="shared" si="3"/>
        <v>5.95</v>
      </c>
    </row>
    <row r="76" spans="1:8" x14ac:dyDescent="0.25">
      <c r="A76" s="14" t="s">
        <v>190</v>
      </c>
      <c r="B76" s="14" t="s">
        <v>48</v>
      </c>
      <c r="C76" s="15">
        <v>13.96</v>
      </c>
      <c r="D76" s="14">
        <v>1</v>
      </c>
      <c r="E76" s="30">
        <f>ROUND(C76*D76,2)</f>
        <v>13.96</v>
      </c>
      <c r="F76" s="16">
        <v>0</v>
      </c>
      <c r="G76" s="30">
        <f>ROUND(E76*F76,2)</f>
        <v>0</v>
      </c>
      <c r="H76" s="30">
        <f t="shared" si="3"/>
        <v>13.96</v>
      </c>
    </row>
    <row r="77" spans="1:8" x14ac:dyDescent="0.25">
      <c r="A77" s="9" t="s">
        <v>49</v>
      </c>
      <c r="B77" s="9" t="s">
        <v>48</v>
      </c>
      <c r="C77" s="10">
        <v>24.95</v>
      </c>
      <c r="D77" s="9">
        <v>1</v>
      </c>
      <c r="E77" s="28">
        <f>ROUND(C77*D77,2)</f>
        <v>24.95</v>
      </c>
      <c r="F77" s="11">
        <v>0</v>
      </c>
      <c r="G77" s="28">
        <f>ROUND(E77*F77,2)</f>
        <v>0</v>
      </c>
      <c r="H77" s="28">
        <f t="shared" si="3"/>
        <v>24.95</v>
      </c>
    </row>
    <row r="78" spans="1:8" x14ac:dyDescent="0.25">
      <c r="A78" s="7" t="s">
        <v>50</v>
      </c>
      <c r="C78" s="30"/>
      <c r="E78" s="30">
        <f>SUM(E12:E77)</f>
        <v>1023.8100000000003</v>
      </c>
      <c r="G78" s="12">
        <f>SUM(G12:G77)</f>
        <v>0</v>
      </c>
      <c r="H78" s="12">
        <f t="shared" si="3"/>
        <v>1023.81</v>
      </c>
    </row>
    <row r="79" spans="1:8" x14ac:dyDescent="0.25">
      <c r="A79" s="7" t="s">
        <v>51</v>
      </c>
      <c r="C79" s="30"/>
      <c r="E79" s="30">
        <f>+E8-E78</f>
        <v>56.189999999999714</v>
      </c>
      <c r="G79" s="12">
        <f>+G8-G78</f>
        <v>0</v>
      </c>
      <c r="H79" s="12">
        <f t="shared" si="3"/>
        <v>56.19</v>
      </c>
    </row>
    <row r="80" spans="1:8" x14ac:dyDescent="0.25">
      <c r="A80" t="s">
        <v>12</v>
      </c>
      <c r="C80" s="30"/>
      <c r="E80" s="30"/>
    </row>
    <row r="81" spans="1:8" x14ac:dyDescent="0.25">
      <c r="A81" s="7" t="s">
        <v>52</v>
      </c>
      <c r="C81" s="30"/>
      <c r="E81" s="30"/>
    </row>
    <row r="82" spans="1:8" x14ac:dyDescent="0.25">
      <c r="A82" s="14" t="s">
        <v>42</v>
      </c>
      <c r="B82" s="14" t="s">
        <v>48</v>
      </c>
      <c r="C82" s="15">
        <v>25.35</v>
      </c>
      <c r="D82" s="14">
        <v>1</v>
      </c>
      <c r="E82" s="30">
        <f>ROUND(C82*D82,2)</f>
        <v>25.35</v>
      </c>
      <c r="F82" s="16">
        <v>0</v>
      </c>
      <c r="G82" s="30">
        <f>ROUND(E82*F82,2)</f>
        <v>0</v>
      </c>
      <c r="H82" s="30">
        <f t="shared" ref="H82:H88" si="4">ROUND(E82-G82,2)</f>
        <v>25.35</v>
      </c>
    </row>
    <row r="83" spans="1:8" x14ac:dyDescent="0.25">
      <c r="A83" s="14" t="s">
        <v>38</v>
      </c>
      <c r="B83" s="14" t="s">
        <v>48</v>
      </c>
      <c r="C83" s="15">
        <v>32.74</v>
      </c>
      <c r="D83" s="14">
        <v>1</v>
      </c>
      <c r="E83" s="30">
        <f>ROUND(C83*D83,2)</f>
        <v>32.74</v>
      </c>
      <c r="F83" s="16">
        <v>0</v>
      </c>
      <c r="G83" s="30">
        <f>ROUND(E83*F83,2)</f>
        <v>0</v>
      </c>
      <c r="H83" s="30">
        <f t="shared" si="4"/>
        <v>32.74</v>
      </c>
    </row>
    <row r="84" spans="1:8" x14ac:dyDescent="0.25">
      <c r="A84" s="14" t="s">
        <v>134</v>
      </c>
      <c r="B84" s="14" t="s">
        <v>48</v>
      </c>
      <c r="C84" s="15">
        <v>26.16</v>
      </c>
      <c r="D84" s="14">
        <v>1</v>
      </c>
      <c r="E84" s="30">
        <f>ROUND(C84*D84,2)</f>
        <v>26.16</v>
      </c>
      <c r="F84" s="16">
        <v>0</v>
      </c>
      <c r="G84" s="30">
        <f>ROUND(E84*F84,2)</f>
        <v>0</v>
      </c>
      <c r="H84" s="30">
        <f t="shared" si="4"/>
        <v>26.16</v>
      </c>
    </row>
    <row r="85" spans="1:8" x14ac:dyDescent="0.25">
      <c r="A85" s="9" t="s">
        <v>190</v>
      </c>
      <c r="B85" s="9" t="s">
        <v>48</v>
      </c>
      <c r="C85" s="10">
        <v>80.510000000000005</v>
      </c>
      <c r="D85" s="9">
        <v>1</v>
      </c>
      <c r="E85" s="28">
        <f>ROUND(C85*D85,2)</f>
        <v>80.510000000000005</v>
      </c>
      <c r="F85" s="11">
        <v>0</v>
      </c>
      <c r="G85" s="28">
        <f>ROUND(E85*F85,2)</f>
        <v>0</v>
      </c>
      <c r="H85" s="28">
        <f t="shared" si="4"/>
        <v>80.510000000000005</v>
      </c>
    </row>
    <row r="86" spans="1:8" x14ac:dyDescent="0.25">
      <c r="A86" s="7" t="s">
        <v>53</v>
      </c>
      <c r="C86" s="30"/>
      <c r="E86" s="30">
        <f>SUM(E82:E85)</f>
        <v>164.76</v>
      </c>
      <c r="G86" s="12">
        <f>SUM(G82:G85)</f>
        <v>0</v>
      </c>
      <c r="H86" s="12">
        <f t="shared" si="4"/>
        <v>164.76</v>
      </c>
    </row>
    <row r="87" spans="1:8" x14ac:dyDescent="0.25">
      <c r="A87" s="7" t="s">
        <v>54</v>
      </c>
      <c r="C87" s="30"/>
      <c r="E87" s="30">
        <f>+E78+E86</f>
        <v>1188.5700000000002</v>
      </c>
      <c r="G87" s="12">
        <f>+G78+G86</f>
        <v>0</v>
      </c>
      <c r="H87" s="12">
        <f t="shared" si="4"/>
        <v>1188.57</v>
      </c>
    </row>
    <row r="88" spans="1:8" x14ac:dyDescent="0.25">
      <c r="A88" s="7" t="s">
        <v>55</v>
      </c>
      <c r="C88" s="30"/>
      <c r="E88" s="30">
        <f>+E8-E87</f>
        <v>-108.57000000000016</v>
      </c>
      <c r="G88" s="12">
        <f>+G8-G87</f>
        <v>0</v>
      </c>
      <c r="H88" s="12">
        <f t="shared" si="4"/>
        <v>-108.57</v>
      </c>
    </row>
    <row r="89" spans="1:8" x14ac:dyDescent="0.25">
      <c r="A89" t="s">
        <v>120</v>
      </c>
      <c r="C89" s="30"/>
      <c r="E89" s="30"/>
    </row>
    <row r="90" spans="1:8" x14ac:dyDescent="0.25">
      <c r="A90" t="s">
        <v>427</v>
      </c>
      <c r="C90" s="30"/>
      <c r="E90" s="30"/>
    </row>
    <row r="91" spans="1:8" x14ac:dyDescent="0.25">
      <c r="C91" s="30"/>
      <c r="E91" s="30"/>
    </row>
    <row r="92" spans="1:8" x14ac:dyDescent="0.25">
      <c r="A92" s="7" t="s">
        <v>121</v>
      </c>
      <c r="C92" s="30"/>
      <c r="E92" s="30"/>
    </row>
    <row r="93" spans="1:8" x14ac:dyDescent="0.25">
      <c r="A93" s="7" t="s">
        <v>122</v>
      </c>
      <c r="C93" s="30"/>
      <c r="E93" s="30"/>
    </row>
    <row r="94" spans="1:8" x14ac:dyDescent="0.25">
      <c r="A94" s="7"/>
      <c r="C94" s="30"/>
      <c r="E94" s="30"/>
    </row>
    <row r="99" spans="1:5" x14ac:dyDescent="0.25">
      <c r="A99" s="7" t="s">
        <v>50</v>
      </c>
      <c r="E99" s="34">
        <f>VLOOKUP(A99,$A$1:$H$98,5,FALSE)</f>
        <v>1023.8100000000003</v>
      </c>
    </row>
    <row r="100" spans="1:5" x14ac:dyDescent="0.25">
      <c r="A100" s="7" t="s">
        <v>295</v>
      </c>
      <c r="E100" s="34">
        <f>VLOOKUP(A100,$A$1:$H$98,5,FALSE)</f>
        <v>164.76</v>
      </c>
    </row>
    <row r="101" spans="1:5" x14ac:dyDescent="0.25">
      <c r="A101" s="7" t="s">
        <v>296</v>
      </c>
      <c r="E101" s="34">
        <f t="shared" ref="E101:E102" si="5">VLOOKUP(A101,$A$1:$H$98,5,FALSE)</f>
        <v>1188.5700000000002</v>
      </c>
    </row>
    <row r="102" spans="1:5" x14ac:dyDescent="0.25">
      <c r="A102" s="7" t="s">
        <v>55</v>
      </c>
      <c r="E102" s="34">
        <f t="shared" si="5"/>
        <v>-108.57000000000016</v>
      </c>
    </row>
    <row r="104" spans="1:5" x14ac:dyDescent="0.25">
      <c r="A104" s="42" t="s">
        <v>257</v>
      </c>
      <c r="D104" s="39" t="s">
        <v>258</v>
      </c>
    </row>
    <row r="105" spans="1:5" x14ac:dyDescent="0.25">
      <c r="B105" s="34">
        <f>E102</f>
        <v>-108.57000000000016</v>
      </c>
      <c r="E105" s="34">
        <f>E102</f>
        <v>-108.57000000000016</v>
      </c>
    </row>
    <row r="106" spans="1:5" x14ac:dyDescent="0.25">
      <c r="A106">
        <f>A107-Calculator!$B$15</f>
        <v>205</v>
      </c>
      <c r="B106">
        <f t="dataTable" ref="B106:B112" dt2D="0" dtr="0" r1="D7"/>
        <v>161.42999999999984</v>
      </c>
      <c r="D106">
        <f>D107-Calculator!$B$27</f>
        <v>45</v>
      </c>
      <c r="E106">
        <f t="dataTable" ref="E106:E112" dt2D="0" dtr="0" r1="D7" ca="1"/>
        <v>-798.57000000000016</v>
      </c>
    </row>
    <row r="107" spans="1:5" x14ac:dyDescent="0.25">
      <c r="A107">
        <f>A108-Calculator!$B$15</f>
        <v>210</v>
      </c>
      <c r="B107">
        <v>191.42999999999984</v>
      </c>
      <c r="D107">
        <f>D108-Calculator!$B$27</f>
        <v>50</v>
      </c>
      <c r="E107">
        <v>-768.57000000000016</v>
      </c>
    </row>
    <row r="108" spans="1:5" x14ac:dyDescent="0.25">
      <c r="A108">
        <f>A109-Calculator!$B$15</f>
        <v>215</v>
      </c>
      <c r="B108">
        <v>221.42999999999984</v>
      </c>
      <c r="D108">
        <f>D109-Calculator!$B$27</f>
        <v>55</v>
      </c>
      <c r="E108">
        <v>-738.57000000000016</v>
      </c>
    </row>
    <row r="109" spans="1:5" x14ac:dyDescent="0.25">
      <c r="A109">
        <f>Calculator!B10</f>
        <v>220</v>
      </c>
      <c r="B109">
        <v>251.42999999999984</v>
      </c>
      <c r="D109">
        <f>Calculator!B22</f>
        <v>60</v>
      </c>
      <c r="E109">
        <v>-708.57000000000016</v>
      </c>
    </row>
    <row r="110" spans="1:5" x14ac:dyDescent="0.25">
      <c r="A110">
        <f>A109+Calculator!$B$15</f>
        <v>225</v>
      </c>
      <c r="B110">
        <v>281.42999999999961</v>
      </c>
      <c r="D110">
        <f>D109+Calculator!$B$27</f>
        <v>65</v>
      </c>
      <c r="E110">
        <v>-678.57000000000016</v>
      </c>
    </row>
    <row r="111" spans="1:5" x14ac:dyDescent="0.25">
      <c r="A111">
        <f>A110+Calculator!$B$15</f>
        <v>230</v>
      </c>
      <c r="B111">
        <v>311.42999999999961</v>
      </c>
      <c r="D111">
        <f>D110+Calculator!$B$27</f>
        <v>70</v>
      </c>
      <c r="E111">
        <v>-648.57000000000016</v>
      </c>
    </row>
    <row r="112" spans="1:5" x14ac:dyDescent="0.25">
      <c r="A112">
        <f>A111+Calculator!$B$15</f>
        <v>235</v>
      </c>
      <c r="B112">
        <v>341.42999999999961</v>
      </c>
      <c r="D112">
        <f>D111+Calculator!$B$27</f>
        <v>75</v>
      </c>
      <c r="E112">
        <v>-618.57000000000016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E6652-D40D-4FF0-B48B-E5055C077871}">
  <dimension ref="A1:H112"/>
  <sheetViews>
    <sheetView topLeftCell="A34" workbookViewId="0">
      <selection activeCell="D45" sqref="D45:D47"/>
    </sheetView>
  </sheetViews>
  <sheetFormatPr defaultRowHeight="15" x14ac:dyDescent="0.25"/>
  <cols>
    <col min="1" max="1" width="25.7109375" customWidth="1"/>
    <col min="5" max="5" width="11" customWidth="1"/>
    <col min="8" max="8" width="11" customWidth="1"/>
  </cols>
  <sheetData>
    <row r="1" spans="1:8" x14ac:dyDescent="0.25">
      <c r="A1" s="59" t="s">
        <v>135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207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456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124</v>
      </c>
      <c r="C7" s="49">
        <f>IF(Calculator!B7="Rice",Calculator!B13,IF(Calculator!B19="Rice",Calculator!B25,6.75))</f>
        <v>6.75</v>
      </c>
      <c r="D7" s="50">
        <f>IF(Calculator!B7="Rice",Calculator!B10,IF(Calculator!B19="Rice",Calculator!B22,160))</f>
        <v>160</v>
      </c>
      <c r="E7" s="28">
        <f>ROUND(C7*D7,2)</f>
        <v>1080</v>
      </c>
      <c r="F7" s="11">
        <v>0</v>
      </c>
      <c r="G7" s="28">
        <f>ROUND(E7*F7,2)</f>
        <v>0</v>
      </c>
      <c r="H7" s="28">
        <f>ROUND(E7-G7,2)</f>
        <v>1080</v>
      </c>
    </row>
    <row r="8" spans="1:8" x14ac:dyDescent="0.25">
      <c r="A8" s="7" t="s">
        <v>11</v>
      </c>
      <c r="C8" s="30"/>
      <c r="E8" s="30">
        <f>SUM(E7:E7)</f>
        <v>1080</v>
      </c>
      <c r="G8" s="12">
        <f>SUM(G7:G7)</f>
        <v>0</v>
      </c>
      <c r="H8" s="12">
        <f>ROUND(E8-G8,2)</f>
        <v>1080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4.5</v>
      </c>
      <c r="E12" s="30">
        <f>ROUND(C12*D12,2)</f>
        <v>34.200000000000003</v>
      </c>
      <c r="F12" s="16">
        <v>0</v>
      </c>
      <c r="G12" s="30">
        <f>ROUND(E12*F12,2)</f>
        <v>0</v>
      </c>
      <c r="H12" s="30">
        <f>ROUND(E12-G12,2)</f>
        <v>34.200000000000003</v>
      </c>
    </row>
    <row r="13" spans="1:8" x14ac:dyDescent="0.25">
      <c r="A13" s="14" t="s">
        <v>200</v>
      </c>
      <c r="B13" s="14" t="s">
        <v>16</v>
      </c>
      <c r="C13" s="15">
        <v>9.6999999999999993</v>
      </c>
      <c r="D13" s="14">
        <v>1</v>
      </c>
      <c r="E13" s="30">
        <f>ROUND(C13*D13,2)</f>
        <v>9.6999999999999993</v>
      </c>
      <c r="F13" s="16">
        <v>0</v>
      </c>
      <c r="G13" s="30">
        <f>ROUND(E13*F13,2)</f>
        <v>0</v>
      </c>
      <c r="H13" s="30">
        <f>ROUND(E13-G13,2)</f>
        <v>9.6999999999999993</v>
      </c>
    </row>
    <row r="14" spans="1:8" x14ac:dyDescent="0.25">
      <c r="A14" s="14" t="s">
        <v>57</v>
      </c>
      <c r="B14" s="14" t="s">
        <v>16</v>
      </c>
      <c r="C14" s="15">
        <v>6.4</v>
      </c>
      <c r="D14" s="14">
        <v>1.5</v>
      </c>
      <c r="E14" s="30">
        <f>ROUND(C14*D14,2)</f>
        <v>9.6</v>
      </c>
      <c r="F14" s="16">
        <v>0</v>
      </c>
      <c r="G14" s="30">
        <f>ROUND(E14*F14,2)</f>
        <v>0</v>
      </c>
      <c r="H14" s="30">
        <f>ROUND(E14-G14,2)</f>
        <v>9.6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167</v>
      </c>
      <c r="B16" s="14" t="s">
        <v>21</v>
      </c>
      <c r="C16" s="15">
        <v>50</v>
      </c>
      <c r="D16" s="14">
        <v>0.5</v>
      </c>
      <c r="E16" s="30">
        <f>ROUND(C16*D16,2)</f>
        <v>25</v>
      </c>
      <c r="F16" s="16">
        <v>0</v>
      </c>
      <c r="G16" s="30">
        <f>ROUND(E16*F16,2)</f>
        <v>0</v>
      </c>
      <c r="H16" s="30">
        <f>ROUND(E16-G16,2)</f>
        <v>25</v>
      </c>
    </row>
    <row r="17" spans="1:8" x14ac:dyDescent="0.25">
      <c r="A17" s="14" t="s">
        <v>154</v>
      </c>
      <c r="B17" s="14" t="s">
        <v>21</v>
      </c>
      <c r="C17" s="15">
        <v>55.4</v>
      </c>
      <c r="D17" s="14">
        <v>0.5</v>
      </c>
      <c r="E17" s="30">
        <f>ROUND(C17*D17,2)</f>
        <v>27.7</v>
      </c>
      <c r="F17" s="16">
        <v>0</v>
      </c>
      <c r="G17" s="30">
        <f>ROUND(E17*F17,2)</f>
        <v>0</v>
      </c>
      <c r="H17" s="30">
        <f>ROUND(E17-G17,2)</f>
        <v>27.7</v>
      </c>
    </row>
    <row r="18" spans="1:8" x14ac:dyDescent="0.25">
      <c r="A18" s="14" t="s">
        <v>168</v>
      </c>
      <c r="B18" s="14" t="s">
        <v>21</v>
      </c>
      <c r="C18" s="15">
        <v>41.58</v>
      </c>
      <c r="D18" s="14">
        <v>4</v>
      </c>
      <c r="E18" s="30">
        <f>ROUND(C18*D18,2)</f>
        <v>166.32</v>
      </c>
      <c r="F18" s="16">
        <v>0</v>
      </c>
      <c r="G18" s="30">
        <f>ROUND(E18*F18,2)</f>
        <v>0</v>
      </c>
      <c r="H18" s="30">
        <f>ROUND(E18-G18,2)</f>
        <v>166.32</v>
      </c>
    </row>
    <row r="19" spans="1:8" x14ac:dyDescent="0.25">
      <c r="A19" s="14" t="s">
        <v>169</v>
      </c>
      <c r="B19" s="14" t="s">
        <v>26</v>
      </c>
      <c r="C19" s="15">
        <v>18</v>
      </c>
      <c r="D19" s="14">
        <v>0.75</v>
      </c>
      <c r="E19" s="30">
        <f>ROUND(C19*D19,2)</f>
        <v>13.5</v>
      </c>
      <c r="F19" s="16">
        <v>0</v>
      </c>
      <c r="G19" s="30">
        <f>ROUND(E19*F19,2)</f>
        <v>0</v>
      </c>
      <c r="H19" s="30">
        <f>ROUND(E19-G19,2)</f>
        <v>13.5</v>
      </c>
    </row>
    <row r="20" spans="1:8" x14ac:dyDescent="0.25">
      <c r="A20" s="13" t="s">
        <v>23</v>
      </c>
      <c r="C20" s="30"/>
      <c r="E20" s="30"/>
    </row>
    <row r="21" spans="1:8" x14ac:dyDescent="0.25">
      <c r="A21" s="14" t="s">
        <v>402</v>
      </c>
      <c r="B21" s="14" t="s">
        <v>18</v>
      </c>
      <c r="C21" s="15">
        <v>2.41</v>
      </c>
      <c r="D21" s="14">
        <v>10</v>
      </c>
      <c r="E21" s="30">
        <f>ROUND(C21*D21,2)</f>
        <v>24.1</v>
      </c>
      <c r="F21" s="16">
        <v>0</v>
      </c>
      <c r="G21" s="30">
        <f>ROUND(E21*F21,2)</f>
        <v>0</v>
      </c>
      <c r="H21" s="30">
        <f>ROUND(E21-G21,2)</f>
        <v>24.1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0.34</v>
      </c>
      <c r="D23" s="14">
        <v>80</v>
      </c>
      <c r="E23" s="30">
        <f t="shared" ref="E23:E30" si="0">ROUND(C23*D23,2)</f>
        <v>27.2</v>
      </c>
      <c r="F23" s="16">
        <v>0</v>
      </c>
      <c r="G23" s="30">
        <f t="shared" ref="G23:G30" si="1">ROUND(E23*F23,2)</f>
        <v>0</v>
      </c>
      <c r="H23" s="30">
        <f t="shared" ref="H23:H30" si="2">ROUND(E23-G23,2)</f>
        <v>27.2</v>
      </c>
    </row>
    <row r="24" spans="1:8" x14ac:dyDescent="0.25">
      <c r="A24" s="14" t="s">
        <v>138</v>
      </c>
      <c r="B24" s="14" t="s">
        <v>26</v>
      </c>
      <c r="C24" s="15">
        <v>3.33</v>
      </c>
      <c r="D24" s="14">
        <v>2</v>
      </c>
      <c r="E24" s="30">
        <f t="shared" si="0"/>
        <v>6.66</v>
      </c>
      <c r="F24" s="16">
        <v>0</v>
      </c>
      <c r="G24" s="30">
        <f t="shared" si="1"/>
        <v>0</v>
      </c>
      <c r="H24" s="30">
        <f t="shared" si="2"/>
        <v>6.66</v>
      </c>
    </row>
    <row r="25" spans="1:8" x14ac:dyDescent="0.25">
      <c r="A25" s="14" t="s">
        <v>170</v>
      </c>
      <c r="B25" s="14" t="s">
        <v>26</v>
      </c>
      <c r="C25" s="15">
        <v>18</v>
      </c>
      <c r="D25" s="14">
        <v>1.3</v>
      </c>
      <c r="E25" s="30">
        <f t="shared" si="0"/>
        <v>23.4</v>
      </c>
      <c r="F25" s="16">
        <v>0</v>
      </c>
      <c r="G25" s="30">
        <f t="shared" si="1"/>
        <v>0</v>
      </c>
      <c r="H25" s="30">
        <f t="shared" si="2"/>
        <v>23.4</v>
      </c>
    </row>
    <row r="26" spans="1:8" x14ac:dyDescent="0.25">
      <c r="A26" s="14" t="s">
        <v>171</v>
      </c>
      <c r="B26" s="14" t="s">
        <v>18</v>
      </c>
      <c r="C26" s="15">
        <v>6.72</v>
      </c>
      <c r="D26" s="14">
        <v>3</v>
      </c>
      <c r="E26" s="30">
        <f t="shared" si="0"/>
        <v>20.16</v>
      </c>
      <c r="F26" s="16">
        <v>0</v>
      </c>
      <c r="G26" s="30">
        <f t="shared" si="1"/>
        <v>0</v>
      </c>
      <c r="H26" s="30">
        <f t="shared" si="2"/>
        <v>20.16</v>
      </c>
    </row>
    <row r="27" spans="1:8" x14ac:dyDescent="0.25">
      <c r="A27" s="14" t="s">
        <v>201</v>
      </c>
      <c r="B27" s="14" t="s">
        <v>18</v>
      </c>
      <c r="C27" s="15">
        <v>4.24</v>
      </c>
      <c r="D27" s="14">
        <v>9.6</v>
      </c>
      <c r="E27" s="30">
        <f t="shared" si="0"/>
        <v>40.700000000000003</v>
      </c>
      <c r="F27" s="16">
        <v>0</v>
      </c>
      <c r="G27" s="30">
        <f t="shared" si="1"/>
        <v>0</v>
      </c>
      <c r="H27" s="30">
        <f t="shared" si="2"/>
        <v>40.700000000000003</v>
      </c>
    </row>
    <row r="28" spans="1:8" x14ac:dyDescent="0.25">
      <c r="A28" s="14" t="s">
        <v>202</v>
      </c>
      <c r="B28" s="14" t="s">
        <v>18</v>
      </c>
      <c r="C28" s="15">
        <v>4.1500000000000004</v>
      </c>
      <c r="D28" s="14">
        <v>6</v>
      </c>
      <c r="E28" s="30">
        <f t="shared" si="0"/>
        <v>24.9</v>
      </c>
      <c r="F28" s="16">
        <v>0</v>
      </c>
      <c r="G28" s="30">
        <f t="shared" si="1"/>
        <v>0</v>
      </c>
      <c r="H28" s="30">
        <f t="shared" si="2"/>
        <v>24.9</v>
      </c>
    </row>
    <row r="29" spans="1:8" x14ac:dyDescent="0.25">
      <c r="A29" s="14" t="s">
        <v>203</v>
      </c>
      <c r="B29" s="14" t="s">
        <v>18</v>
      </c>
      <c r="C29" s="15">
        <v>4.9000000000000004</v>
      </c>
      <c r="D29" s="14">
        <v>1.5</v>
      </c>
      <c r="E29" s="30">
        <f t="shared" si="0"/>
        <v>7.35</v>
      </c>
      <c r="F29" s="16">
        <v>0</v>
      </c>
      <c r="G29" s="30">
        <f t="shared" si="1"/>
        <v>0</v>
      </c>
      <c r="H29" s="30">
        <f t="shared" si="2"/>
        <v>7.35</v>
      </c>
    </row>
    <row r="30" spans="1:8" x14ac:dyDescent="0.25">
      <c r="A30" s="14" t="s">
        <v>175</v>
      </c>
      <c r="B30" s="14" t="s">
        <v>18</v>
      </c>
      <c r="C30" s="15">
        <v>1.95</v>
      </c>
      <c r="D30" s="14">
        <v>7.5</v>
      </c>
      <c r="E30" s="30">
        <f t="shared" si="0"/>
        <v>14.63</v>
      </c>
      <c r="F30" s="16">
        <v>0</v>
      </c>
      <c r="G30" s="30">
        <f t="shared" si="1"/>
        <v>0</v>
      </c>
      <c r="H30" s="30">
        <f t="shared" si="2"/>
        <v>14.63</v>
      </c>
    </row>
    <row r="31" spans="1:8" x14ac:dyDescent="0.25">
      <c r="A31" s="13" t="s">
        <v>27</v>
      </c>
      <c r="C31" s="30"/>
      <c r="E31" s="30"/>
    </row>
    <row r="32" spans="1:8" x14ac:dyDescent="0.25">
      <c r="A32" s="14" t="s">
        <v>455</v>
      </c>
      <c r="B32" s="14" t="s">
        <v>18</v>
      </c>
      <c r="C32" s="15">
        <v>1.1299999999999999</v>
      </c>
      <c r="D32" s="14">
        <v>13.5</v>
      </c>
      <c r="E32" s="30">
        <f>ROUND(C32*D32,2)</f>
        <v>15.26</v>
      </c>
      <c r="F32" s="16">
        <v>0</v>
      </c>
      <c r="G32" s="30">
        <f>ROUND(E32*F32,2)</f>
        <v>0</v>
      </c>
      <c r="H32" s="30">
        <f>ROUND(E32-G32,2)</f>
        <v>15.26</v>
      </c>
    </row>
    <row r="33" spans="1:8" x14ac:dyDescent="0.25">
      <c r="A33" s="13" t="s">
        <v>33</v>
      </c>
      <c r="C33" s="30"/>
      <c r="E33" s="30"/>
    </row>
    <row r="34" spans="1:8" x14ac:dyDescent="0.25">
      <c r="A34" s="14" t="s">
        <v>324</v>
      </c>
      <c r="B34" s="14" t="s">
        <v>29</v>
      </c>
      <c r="C34" s="15">
        <v>1.1399999999999999</v>
      </c>
      <c r="D34" s="14">
        <v>65</v>
      </c>
      <c r="E34" s="30">
        <f>ROUND(C34*D34,2)</f>
        <v>74.099999999999994</v>
      </c>
      <c r="F34" s="16">
        <v>0</v>
      </c>
      <c r="G34" s="30">
        <f>ROUND(E34*F34,2)</f>
        <v>0</v>
      </c>
      <c r="H34" s="30">
        <f>ROUND(E34-G34,2)</f>
        <v>74.099999999999994</v>
      </c>
    </row>
    <row r="35" spans="1:8" x14ac:dyDescent="0.25">
      <c r="A35" s="14" t="s">
        <v>177</v>
      </c>
      <c r="B35" s="14" t="s">
        <v>178</v>
      </c>
      <c r="C35" s="15">
        <v>0.28999999999999998</v>
      </c>
      <c r="D35" s="14">
        <v>77</v>
      </c>
      <c r="E35" s="30">
        <f>ROUND(C35*D35,2)</f>
        <v>22.33</v>
      </c>
      <c r="F35" s="16">
        <v>0</v>
      </c>
      <c r="G35" s="30">
        <f>ROUND(E35*F35,2)</f>
        <v>0</v>
      </c>
      <c r="H35" s="30">
        <f>ROUND(E35-G35,2)</f>
        <v>22.33</v>
      </c>
    </row>
    <row r="36" spans="1:8" x14ac:dyDescent="0.25">
      <c r="A36" s="14" t="s">
        <v>204</v>
      </c>
      <c r="B36" s="14" t="s">
        <v>29</v>
      </c>
      <c r="C36" s="15">
        <v>1.1399999999999999</v>
      </c>
      <c r="D36" s="14">
        <v>12</v>
      </c>
      <c r="E36" s="30">
        <f>ROUND(C36*D36,2)</f>
        <v>13.68</v>
      </c>
      <c r="F36" s="16">
        <v>0</v>
      </c>
      <c r="G36" s="30">
        <f>ROUND(E36*F36,2)</f>
        <v>0</v>
      </c>
      <c r="H36" s="30">
        <f>ROUND(E36-G36,2)</f>
        <v>13.68</v>
      </c>
    </row>
    <row r="37" spans="1:8" x14ac:dyDescent="0.25">
      <c r="A37" s="13" t="s">
        <v>114</v>
      </c>
      <c r="C37" s="30"/>
      <c r="E37" s="30"/>
    </row>
    <row r="38" spans="1:8" x14ac:dyDescent="0.25">
      <c r="A38" s="14" t="s">
        <v>181</v>
      </c>
      <c r="B38" s="14" t="s">
        <v>26</v>
      </c>
      <c r="C38" s="15">
        <v>1.34</v>
      </c>
      <c r="D38" s="14">
        <v>1.5</v>
      </c>
      <c r="E38" s="30">
        <f>ROUND(C38*D38,2)</f>
        <v>2.0099999999999998</v>
      </c>
      <c r="F38" s="16">
        <v>0</v>
      </c>
      <c r="G38" s="30">
        <f>ROUND(E38*F38,2)</f>
        <v>0</v>
      </c>
      <c r="H38" s="30">
        <f>ROUND(E38-G38,2)</f>
        <v>2.0099999999999998</v>
      </c>
    </row>
    <row r="39" spans="1:8" x14ac:dyDescent="0.25">
      <c r="A39" s="14" t="s">
        <v>180</v>
      </c>
      <c r="B39" s="14" t="s">
        <v>26</v>
      </c>
      <c r="C39" s="15">
        <v>4.75</v>
      </c>
      <c r="D39" s="14">
        <v>0.5</v>
      </c>
      <c r="E39" s="30">
        <f>ROUND(C39*D39,2)</f>
        <v>2.38</v>
      </c>
      <c r="F39" s="16">
        <v>0</v>
      </c>
      <c r="G39" s="30">
        <f>ROUND(E39*F39,2)</f>
        <v>0</v>
      </c>
      <c r="H39" s="30">
        <f>ROUND(E39-G39,2)</f>
        <v>2.38</v>
      </c>
    </row>
    <row r="40" spans="1:8" x14ac:dyDescent="0.25">
      <c r="A40" s="14" t="s">
        <v>183</v>
      </c>
      <c r="B40" s="14" t="s">
        <v>26</v>
      </c>
      <c r="C40" s="15">
        <v>2.86</v>
      </c>
      <c r="D40" s="14">
        <v>4</v>
      </c>
      <c r="E40" s="30">
        <f>ROUND(C40*D40,2)</f>
        <v>11.44</v>
      </c>
      <c r="F40" s="16">
        <v>0</v>
      </c>
      <c r="G40" s="30">
        <f>ROUND(E40*F40,2)</f>
        <v>0</v>
      </c>
      <c r="H40" s="30">
        <f>ROUND(E40-G40,2)</f>
        <v>11.44</v>
      </c>
    </row>
    <row r="41" spans="1:8" x14ac:dyDescent="0.25">
      <c r="A41" s="14" t="s">
        <v>115</v>
      </c>
      <c r="B41" s="14" t="s">
        <v>26</v>
      </c>
      <c r="C41" s="15">
        <v>3.3</v>
      </c>
      <c r="D41" s="14">
        <v>0.1</v>
      </c>
      <c r="E41" s="30">
        <f>ROUND(C41*D41,2)</f>
        <v>0.33</v>
      </c>
      <c r="F41" s="16">
        <v>0</v>
      </c>
      <c r="G41" s="30">
        <f>ROUND(E41*F41,2)</f>
        <v>0</v>
      </c>
      <c r="H41" s="30">
        <f>ROUND(E41-G41,2)</f>
        <v>0.33</v>
      </c>
    </row>
    <row r="42" spans="1:8" x14ac:dyDescent="0.25">
      <c r="A42" s="13" t="s">
        <v>61</v>
      </c>
      <c r="C42" s="30"/>
      <c r="E42" s="30"/>
    </row>
    <row r="43" spans="1:8" x14ac:dyDescent="0.25">
      <c r="A43" s="14" t="s">
        <v>184</v>
      </c>
      <c r="B43" s="14" t="s">
        <v>21</v>
      </c>
      <c r="C43" s="15">
        <v>8</v>
      </c>
      <c r="D43" s="14">
        <v>5</v>
      </c>
      <c r="E43" s="30">
        <f>ROUND(C43*D43,2)</f>
        <v>40</v>
      </c>
      <c r="F43" s="16">
        <v>0</v>
      </c>
      <c r="G43" s="30">
        <f>ROUND(E43*F43,2)</f>
        <v>0</v>
      </c>
      <c r="H43" s="30">
        <f>ROUND(E43-G43,2)</f>
        <v>40</v>
      </c>
    </row>
    <row r="44" spans="1:8" x14ac:dyDescent="0.25">
      <c r="A44" s="13" t="s">
        <v>131</v>
      </c>
      <c r="C44" s="30"/>
      <c r="E44" s="30"/>
    </row>
    <row r="45" spans="1:8" x14ac:dyDescent="0.25">
      <c r="A45" s="14" t="s">
        <v>185</v>
      </c>
      <c r="B45" s="14" t="s">
        <v>124</v>
      </c>
      <c r="C45" s="15">
        <v>0.35</v>
      </c>
      <c r="D45" s="14">
        <f>$D$7</f>
        <v>160</v>
      </c>
      <c r="E45" s="30">
        <f>ROUND(C45*D45,2)</f>
        <v>56</v>
      </c>
      <c r="F45" s="16">
        <v>0</v>
      </c>
      <c r="G45" s="30">
        <f>ROUND(E45*F45,2)</f>
        <v>0</v>
      </c>
      <c r="H45" s="30">
        <f>ROUND(E45-G45,2)</f>
        <v>56</v>
      </c>
    </row>
    <row r="46" spans="1:8" x14ac:dyDescent="0.25">
      <c r="A46" s="13" t="s">
        <v>186</v>
      </c>
      <c r="C46" s="30"/>
      <c r="E46" s="30"/>
    </row>
    <row r="47" spans="1:8" x14ac:dyDescent="0.25">
      <c r="A47" s="14" t="s">
        <v>187</v>
      </c>
      <c r="B47" s="14" t="s">
        <v>124</v>
      </c>
      <c r="C47" s="15">
        <v>0.4</v>
      </c>
      <c r="D47" s="14">
        <f>$D$7</f>
        <v>160</v>
      </c>
      <c r="E47" s="30">
        <f>ROUND(C47*D47,2)</f>
        <v>64</v>
      </c>
      <c r="F47" s="16">
        <v>0</v>
      </c>
      <c r="G47" s="30">
        <f>ROUND(E47*F47,2)</f>
        <v>0</v>
      </c>
      <c r="H47" s="30">
        <f>ROUND(E47-G47,2)</f>
        <v>64</v>
      </c>
    </row>
    <row r="48" spans="1:8" x14ac:dyDescent="0.25">
      <c r="A48" s="13" t="s">
        <v>116</v>
      </c>
      <c r="C48" s="30"/>
      <c r="E48" s="30"/>
    </row>
    <row r="49" spans="1:8" x14ac:dyDescent="0.25">
      <c r="A49" s="14" t="s">
        <v>189</v>
      </c>
      <c r="B49" s="14" t="s">
        <v>48</v>
      </c>
      <c r="C49" s="15">
        <v>8</v>
      </c>
      <c r="D49" s="14">
        <v>1</v>
      </c>
      <c r="E49" s="30">
        <f>ROUND(C49*D49,2)</f>
        <v>8</v>
      </c>
      <c r="F49" s="16">
        <v>0</v>
      </c>
      <c r="G49" s="30">
        <f>ROUND(E49*F49,2)</f>
        <v>0</v>
      </c>
      <c r="H49" s="30">
        <f>ROUND(E49-G49,2)</f>
        <v>8</v>
      </c>
    </row>
    <row r="50" spans="1:8" x14ac:dyDescent="0.25">
      <c r="A50" s="13" t="s">
        <v>118</v>
      </c>
      <c r="C50" s="30"/>
      <c r="E50" s="30"/>
    </row>
    <row r="51" spans="1:8" x14ac:dyDescent="0.25">
      <c r="A51" s="14" t="s">
        <v>119</v>
      </c>
      <c r="B51" s="14" t="s">
        <v>48</v>
      </c>
      <c r="C51" s="15">
        <v>10</v>
      </c>
      <c r="D51" s="14">
        <v>0.33300000000000002</v>
      </c>
      <c r="E51" s="30">
        <f>ROUND(C51*D51,2)</f>
        <v>3.33</v>
      </c>
      <c r="F51" s="16">
        <v>0</v>
      </c>
      <c r="G51" s="30">
        <f>ROUND(E51*F51,2)</f>
        <v>0</v>
      </c>
      <c r="H51" s="30">
        <f>ROUND(E51-G51,2)</f>
        <v>3.33</v>
      </c>
    </row>
    <row r="52" spans="1:8" x14ac:dyDescent="0.25">
      <c r="A52" s="13" t="s">
        <v>37</v>
      </c>
      <c r="C52" s="30"/>
      <c r="E52" s="30"/>
    </row>
    <row r="53" spans="1:8" x14ac:dyDescent="0.25">
      <c r="A53" s="14" t="s">
        <v>38</v>
      </c>
      <c r="B53" s="14" t="s">
        <v>39</v>
      </c>
      <c r="C53" s="15">
        <v>16.54</v>
      </c>
      <c r="D53" s="14">
        <v>0.42280000000000001</v>
      </c>
      <c r="E53" s="30">
        <f>ROUND(C53*D53,2)</f>
        <v>6.99</v>
      </c>
      <c r="F53" s="16">
        <v>0</v>
      </c>
      <c r="G53" s="30">
        <f>ROUND(E53*F53,2)</f>
        <v>0</v>
      </c>
      <c r="H53" s="30">
        <f>ROUND(E53-G53,2)</f>
        <v>6.99</v>
      </c>
    </row>
    <row r="54" spans="1:8" x14ac:dyDescent="0.25">
      <c r="A54" s="14" t="s">
        <v>134</v>
      </c>
      <c r="B54" s="14" t="s">
        <v>39</v>
      </c>
      <c r="C54" s="15">
        <v>16.54</v>
      </c>
      <c r="D54" s="14">
        <v>0.11</v>
      </c>
      <c r="E54" s="30">
        <f>ROUND(C54*D54,2)</f>
        <v>1.82</v>
      </c>
      <c r="F54" s="16">
        <v>0</v>
      </c>
      <c r="G54" s="30">
        <f>ROUND(E54*F54,2)</f>
        <v>0</v>
      </c>
      <c r="H54" s="30">
        <f>ROUND(E54-G54,2)</f>
        <v>1.82</v>
      </c>
    </row>
    <row r="55" spans="1:8" x14ac:dyDescent="0.25">
      <c r="A55" s="13" t="s">
        <v>40</v>
      </c>
      <c r="C55" s="30"/>
      <c r="E55" s="30"/>
    </row>
    <row r="56" spans="1:8" x14ac:dyDescent="0.25">
      <c r="A56" s="14" t="s">
        <v>41</v>
      </c>
      <c r="B56" s="14" t="s">
        <v>39</v>
      </c>
      <c r="C56" s="15">
        <v>9.06</v>
      </c>
      <c r="D56" s="14">
        <v>1.05</v>
      </c>
      <c r="E56" s="30">
        <f>ROUND(C56*D56,2)</f>
        <v>9.51</v>
      </c>
      <c r="F56" s="16">
        <v>0</v>
      </c>
      <c r="G56" s="30">
        <f>ROUND(E56*F56,2)</f>
        <v>0</v>
      </c>
      <c r="H56" s="30">
        <f>ROUND(E56-G56,2)</f>
        <v>9.51</v>
      </c>
    </row>
    <row r="57" spans="1:8" x14ac:dyDescent="0.25">
      <c r="A57" s="13" t="s">
        <v>43</v>
      </c>
      <c r="C57" s="30"/>
      <c r="E57" s="30"/>
    </row>
    <row r="58" spans="1:8" x14ac:dyDescent="0.25">
      <c r="A58" s="14" t="s">
        <v>41</v>
      </c>
      <c r="B58" s="14" t="s">
        <v>39</v>
      </c>
      <c r="C58" s="15">
        <v>9.06</v>
      </c>
      <c r="D58" s="14">
        <v>0.25</v>
      </c>
      <c r="E58" s="30">
        <f>ROUND(C58*D58,2)</f>
        <v>2.27</v>
      </c>
      <c r="F58" s="16">
        <v>0</v>
      </c>
      <c r="G58" s="30">
        <f>ROUND(E58*F58,2)</f>
        <v>0</v>
      </c>
      <c r="H58" s="30">
        <f>ROUND(E58-G58,2)</f>
        <v>2.27</v>
      </c>
    </row>
    <row r="59" spans="1:8" x14ac:dyDescent="0.25">
      <c r="A59" s="14" t="s">
        <v>42</v>
      </c>
      <c r="B59" s="14" t="s">
        <v>39</v>
      </c>
      <c r="C59" s="15">
        <v>9.06</v>
      </c>
      <c r="D59" s="14">
        <v>7.8600000000000003E-2</v>
      </c>
      <c r="E59" s="30">
        <f>ROUND(C59*D59,2)</f>
        <v>0.71</v>
      </c>
      <c r="F59" s="16">
        <v>0</v>
      </c>
      <c r="G59" s="30">
        <f>ROUND(E59*F59,2)</f>
        <v>0</v>
      </c>
      <c r="H59" s="30">
        <f>ROUND(E59-G59,2)</f>
        <v>0.71</v>
      </c>
    </row>
    <row r="60" spans="1:8" x14ac:dyDescent="0.25">
      <c r="A60" s="13" t="s">
        <v>100</v>
      </c>
      <c r="C60" s="30"/>
      <c r="E60" s="30"/>
    </row>
    <row r="61" spans="1:8" x14ac:dyDescent="0.25">
      <c r="A61" s="14" t="s">
        <v>41</v>
      </c>
      <c r="B61" s="14" t="s">
        <v>39</v>
      </c>
      <c r="C61" s="15">
        <v>9.06</v>
      </c>
      <c r="D61" s="14">
        <v>0.7</v>
      </c>
      <c r="E61" s="30">
        <f>ROUND(C61*D61,2)</f>
        <v>6.34</v>
      </c>
      <c r="F61" s="16">
        <v>0</v>
      </c>
      <c r="G61" s="30">
        <f>ROUND(E61*F61,2)</f>
        <v>0</v>
      </c>
      <c r="H61" s="30">
        <f>ROUND(E61-G61,2)</f>
        <v>6.34</v>
      </c>
    </row>
    <row r="62" spans="1:8" x14ac:dyDescent="0.25">
      <c r="A62" s="14" t="s">
        <v>44</v>
      </c>
      <c r="B62" s="14" t="s">
        <v>39</v>
      </c>
      <c r="C62" s="15">
        <v>16.54</v>
      </c>
      <c r="D62" s="14">
        <v>0.47960000000000003</v>
      </c>
      <c r="E62" s="30">
        <f>ROUND(C62*D62,2)</f>
        <v>7.93</v>
      </c>
      <c r="F62" s="16">
        <v>0</v>
      </c>
      <c r="G62" s="30">
        <f>ROUND(E62*F62,2)</f>
        <v>0</v>
      </c>
      <c r="H62" s="30">
        <f>ROUND(E62-G62,2)</f>
        <v>7.93</v>
      </c>
    </row>
    <row r="63" spans="1:8" x14ac:dyDescent="0.25">
      <c r="A63" s="13" t="s">
        <v>45</v>
      </c>
      <c r="C63" s="30"/>
      <c r="E63" s="30"/>
    </row>
    <row r="64" spans="1:8" x14ac:dyDescent="0.25">
      <c r="A64" s="14" t="s">
        <v>38</v>
      </c>
      <c r="B64" s="14" t="s">
        <v>19</v>
      </c>
      <c r="C64" s="15">
        <v>4.4800000000000004</v>
      </c>
      <c r="D64" s="14">
        <v>6.5293999999999999</v>
      </c>
      <c r="E64" s="30">
        <f>ROUND(C64*D64,2)</f>
        <v>29.25</v>
      </c>
      <c r="F64" s="16">
        <v>0</v>
      </c>
      <c r="G64" s="30">
        <f>ROUND(E64*F64,2)</f>
        <v>0</v>
      </c>
      <c r="H64" s="30">
        <f>ROUND(E64-G64,2)</f>
        <v>29.25</v>
      </c>
    </row>
    <row r="65" spans="1:8" x14ac:dyDescent="0.25">
      <c r="A65" s="14" t="s">
        <v>134</v>
      </c>
      <c r="B65" s="14" t="s">
        <v>19</v>
      </c>
      <c r="C65" s="15">
        <v>4.4800000000000004</v>
      </c>
      <c r="D65" s="14">
        <v>2.4064000000000001</v>
      </c>
      <c r="E65" s="30">
        <f>ROUND(C65*D65,2)</f>
        <v>10.78</v>
      </c>
      <c r="F65" s="16">
        <v>0</v>
      </c>
      <c r="G65" s="30">
        <f>ROUND(E65*F65,2)</f>
        <v>0</v>
      </c>
      <c r="H65" s="30">
        <f>ROUND(E65-G65,2)</f>
        <v>10.78</v>
      </c>
    </row>
    <row r="66" spans="1:8" x14ac:dyDescent="0.25">
      <c r="A66" s="14" t="s">
        <v>190</v>
      </c>
      <c r="B66" s="14" t="s">
        <v>19</v>
      </c>
      <c r="C66" s="15">
        <v>4.4800000000000004</v>
      </c>
      <c r="D66" s="14">
        <v>15.4779</v>
      </c>
      <c r="E66" s="30">
        <f>ROUND(C66*D66,2)</f>
        <v>69.34</v>
      </c>
      <c r="F66" s="16">
        <v>0</v>
      </c>
      <c r="G66" s="30">
        <f>ROUND(E66*F66,2)</f>
        <v>0</v>
      </c>
      <c r="H66" s="30">
        <f>ROUND(E66-G66,2)</f>
        <v>69.34</v>
      </c>
    </row>
    <row r="67" spans="1:8" x14ac:dyDescent="0.25">
      <c r="A67" s="13" t="s">
        <v>47</v>
      </c>
      <c r="C67" s="30"/>
      <c r="E67" s="30"/>
    </row>
    <row r="68" spans="1:8" x14ac:dyDescent="0.25">
      <c r="A68" s="14" t="s">
        <v>42</v>
      </c>
      <c r="B68" s="14" t="s">
        <v>48</v>
      </c>
      <c r="C68" s="15">
        <v>9.51</v>
      </c>
      <c r="D68" s="14">
        <v>1</v>
      </c>
      <c r="E68" s="30">
        <f>ROUND(C68*D68,2)</f>
        <v>9.51</v>
      </c>
      <c r="F68" s="16">
        <v>0</v>
      </c>
      <c r="G68" s="30">
        <f>ROUND(E68*F68,2)</f>
        <v>0</v>
      </c>
      <c r="H68" s="30">
        <f t="shared" ref="H68:H74" si="3">ROUND(E68-G68,2)</f>
        <v>9.51</v>
      </c>
    </row>
    <row r="69" spans="1:8" x14ac:dyDescent="0.25">
      <c r="A69" s="14" t="s">
        <v>38</v>
      </c>
      <c r="B69" s="14" t="s">
        <v>48</v>
      </c>
      <c r="C69" s="15">
        <v>4.0199999999999996</v>
      </c>
      <c r="D69" s="14">
        <v>1</v>
      </c>
      <c r="E69" s="30">
        <f>ROUND(C69*D69,2)</f>
        <v>4.0199999999999996</v>
      </c>
      <c r="F69" s="16">
        <v>0</v>
      </c>
      <c r="G69" s="30">
        <f>ROUND(E69*F69,2)</f>
        <v>0</v>
      </c>
      <c r="H69" s="30">
        <f t="shared" si="3"/>
        <v>4.0199999999999996</v>
      </c>
    </row>
    <row r="70" spans="1:8" x14ac:dyDescent="0.25">
      <c r="A70" s="14" t="s">
        <v>134</v>
      </c>
      <c r="B70" s="14" t="s">
        <v>48</v>
      </c>
      <c r="C70" s="15">
        <v>5.95</v>
      </c>
      <c r="D70" s="14">
        <v>1</v>
      </c>
      <c r="E70" s="30">
        <f>ROUND(C70*D70,2)</f>
        <v>5.95</v>
      </c>
      <c r="F70" s="16">
        <v>0</v>
      </c>
      <c r="G70" s="30">
        <f>ROUND(E70*F70,2)</f>
        <v>0</v>
      </c>
      <c r="H70" s="30">
        <f t="shared" si="3"/>
        <v>5.95</v>
      </c>
    </row>
    <row r="71" spans="1:8" x14ac:dyDescent="0.25">
      <c r="A71" s="14" t="s">
        <v>190</v>
      </c>
      <c r="B71" s="14" t="s">
        <v>48</v>
      </c>
      <c r="C71" s="15">
        <v>11.8</v>
      </c>
      <c r="D71" s="14">
        <v>1</v>
      </c>
      <c r="E71" s="30">
        <f>ROUND(C71*D71,2)</f>
        <v>11.8</v>
      </c>
      <c r="F71" s="16">
        <v>0</v>
      </c>
      <c r="G71" s="30">
        <f>ROUND(E71*F71,2)</f>
        <v>0</v>
      </c>
      <c r="H71" s="30">
        <f t="shared" si="3"/>
        <v>11.8</v>
      </c>
    </row>
    <row r="72" spans="1:8" x14ac:dyDescent="0.25">
      <c r="A72" s="9" t="s">
        <v>49</v>
      </c>
      <c r="B72" s="9" t="s">
        <v>48</v>
      </c>
      <c r="C72" s="10">
        <v>24.04</v>
      </c>
      <c r="D72" s="9">
        <v>1</v>
      </c>
      <c r="E72" s="28">
        <f>ROUND(C72*D72,2)</f>
        <v>24.04</v>
      </c>
      <c r="F72" s="11">
        <v>0</v>
      </c>
      <c r="G72" s="28">
        <f>ROUND(E72*F72,2)</f>
        <v>0</v>
      </c>
      <c r="H72" s="28">
        <f t="shared" si="3"/>
        <v>24.04</v>
      </c>
    </row>
    <row r="73" spans="1:8" x14ac:dyDescent="0.25">
      <c r="A73" s="7" t="s">
        <v>50</v>
      </c>
      <c r="C73" s="30"/>
      <c r="E73" s="30">
        <f>SUM(E12:E72)</f>
        <v>988.24000000000012</v>
      </c>
      <c r="G73" s="12">
        <f>SUM(G12:G72)</f>
        <v>0</v>
      </c>
      <c r="H73" s="12">
        <f t="shared" si="3"/>
        <v>988.24</v>
      </c>
    </row>
    <row r="74" spans="1:8" x14ac:dyDescent="0.25">
      <c r="A74" s="7" t="s">
        <v>51</v>
      </c>
      <c r="C74" s="30"/>
      <c r="E74" s="30">
        <f>+E8-E73</f>
        <v>91.759999999999877</v>
      </c>
      <c r="G74" s="12">
        <f>+G8-G73</f>
        <v>0</v>
      </c>
      <c r="H74" s="12">
        <f t="shared" si="3"/>
        <v>91.76</v>
      </c>
    </row>
    <row r="75" spans="1:8" x14ac:dyDescent="0.25">
      <c r="A75" t="s">
        <v>12</v>
      </c>
      <c r="C75" s="30"/>
      <c r="E75" s="30"/>
    </row>
    <row r="76" spans="1:8" x14ac:dyDescent="0.25">
      <c r="A76" s="7" t="s">
        <v>52</v>
      </c>
      <c r="C76" s="30"/>
      <c r="E76" s="30"/>
    </row>
    <row r="77" spans="1:8" x14ac:dyDescent="0.25">
      <c r="A77" s="14" t="s">
        <v>42</v>
      </c>
      <c r="B77" s="14" t="s">
        <v>48</v>
      </c>
      <c r="C77" s="15">
        <v>23.83</v>
      </c>
      <c r="D77" s="14">
        <v>1</v>
      </c>
      <c r="E77" s="30">
        <f>ROUND(C77*D77,2)</f>
        <v>23.83</v>
      </c>
      <c r="F77" s="16">
        <v>0</v>
      </c>
      <c r="G77" s="30">
        <f>ROUND(E77*F77,2)</f>
        <v>0</v>
      </c>
      <c r="H77" s="30">
        <f t="shared" ref="H77:H83" si="4">ROUND(E77-G77,2)</f>
        <v>23.83</v>
      </c>
    </row>
    <row r="78" spans="1:8" x14ac:dyDescent="0.25">
      <c r="A78" s="14" t="s">
        <v>38</v>
      </c>
      <c r="B78" s="14" t="s">
        <v>48</v>
      </c>
      <c r="C78" s="15">
        <v>28.41</v>
      </c>
      <c r="D78" s="14">
        <v>1</v>
      </c>
      <c r="E78" s="30">
        <f>ROUND(C78*D78,2)</f>
        <v>28.41</v>
      </c>
      <c r="F78" s="16">
        <v>0</v>
      </c>
      <c r="G78" s="30">
        <f>ROUND(E78*F78,2)</f>
        <v>0</v>
      </c>
      <c r="H78" s="30">
        <f t="shared" si="4"/>
        <v>28.41</v>
      </c>
    </row>
    <row r="79" spans="1:8" x14ac:dyDescent="0.25">
      <c r="A79" s="14" t="s">
        <v>134</v>
      </c>
      <c r="B79" s="14" t="s">
        <v>48</v>
      </c>
      <c r="C79" s="15">
        <v>26.16</v>
      </c>
      <c r="D79" s="14">
        <v>1</v>
      </c>
      <c r="E79" s="30">
        <f>ROUND(C79*D79,2)</f>
        <v>26.16</v>
      </c>
      <c r="F79" s="16">
        <v>0</v>
      </c>
      <c r="G79" s="30">
        <f>ROUND(E79*F79,2)</f>
        <v>0</v>
      </c>
      <c r="H79" s="30">
        <f t="shared" si="4"/>
        <v>26.16</v>
      </c>
    </row>
    <row r="80" spans="1:8" x14ac:dyDescent="0.25">
      <c r="A80" s="9" t="s">
        <v>190</v>
      </c>
      <c r="B80" s="9" t="s">
        <v>48</v>
      </c>
      <c r="C80" s="10">
        <v>80.17</v>
      </c>
      <c r="D80" s="9">
        <v>1</v>
      </c>
      <c r="E80" s="28">
        <f>ROUND(C80*D80,2)</f>
        <v>80.17</v>
      </c>
      <c r="F80" s="11">
        <v>0</v>
      </c>
      <c r="G80" s="28">
        <f>ROUND(E80*F80,2)</f>
        <v>0</v>
      </c>
      <c r="H80" s="28">
        <f t="shared" si="4"/>
        <v>80.17</v>
      </c>
    </row>
    <row r="81" spans="1:8" x14ac:dyDescent="0.25">
      <c r="A81" s="7" t="s">
        <v>53</v>
      </c>
      <c r="C81" s="30"/>
      <c r="E81" s="30">
        <f>SUM(E77:E80)</f>
        <v>158.57</v>
      </c>
      <c r="G81" s="12">
        <f>SUM(G77:G80)</f>
        <v>0</v>
      </c>
      <c r="H81" s="12">
        <f t="shared" si="4"/>
        <v>158.57</v>
      </c>
    </row>
    <row r="82" spans="1:8" x14ac:dyDescent="0.25">
      <c r="A82" s="7" t="s">
        <v>54</v>
      </c>
      <c r="C82" s="30"/>
      <c r="E82" s="30">
        <f>+E73+E81</f>
        <v>1146.8100000000002</v>
      </c>
      <c r="G82" s="12">
        <f>+G73+G81</f>
        <v>0</v>
      </c>
      <c r="H82" s="12">
        <f t="shared" si="4"/>
        <v>1146.81</v>
      </c>
    </row>
    <row r="83" spans="1:8" x14ac:dyDescent="0.25">
      <c r="A83" s="7" t="s">
        <v>55</v>
      </c>
      <c r="C83" s="30"/>
      <c r="E83" s="30">
        <f>+E8-E82</f>
        <v>-66.810000000000173</v>
      </c>
      <c r="G83" s="12">
        <f>+G8-G82</f>
        <v>0</v>
      </c>
      <c r="H83" s="12">
        <f t="shared" si="4"/>
        <v>-66.81</v>
      </c>
    </row>
    <row r="84" spans="1:8" x14ac:dyDescent="0.25">
      <c r="A84" t="s">
        <v>120</v>
      </c>
      <c r="C84" s="30"/>
      <c r="E84" s="30"/>
    </row>
    <row r="85" spans="1:8" x14ac:dyDescent="0.25">
      <c r="A85" t="s">
        <v>427</v>
      </c>
      <c r="C85" s="30"/>
      <c r="E85" s="30"/>
    </row>
    <row r="86" spans="1:8" x14ac:dyDescent="0.25">
      <c r="C86" s="30"/>
      <c r="E86" s="30"/>
    </row>
    <row r="87" spans="1:8" x14ac:dyDescent="0.25">
      <c r="A87" s="7" t="s">
        <v>121</v>
      </c>
      <c r="C87" s="30"/>
      <c r="E87" s="30"/>
    </row>
    <row r="88" spans="1:8" x14ac:dyDescent="0.25">
      <c r="A88" s="7" t="s">
        <v>122</v>
      </c>
      <c r="C88" s="30"/>
      <c r="E88" s="30"/>
    </row>
    <row r="89" spans="1:8" x14ac:dyDescent="0.25">
      <c r="A89" s="7"/>
      <c r="C89" s="30"/>
      <c r="E89" s="30"/>
    </row>
    <row r="99" spans="1:5" x14ac:dyDescent="0.25">
      <c r="A99" s="7" t="s">
        <v>50</v>
      </c>
      <c r="E99" s="34">
        <f>VLOOKUP(A99,$A$1:$H$98,5,FALSE)</f>
        <v>988.24000000000012</v>
      </c>
    </row>
    <row r="100" spans="1:5" x14ac:dyDescent="0.25">
      <c r="A100" s="7" t="s">
        <v>295</v>
      </c>
      <c r="E100" s="34">
        <f>VLOOKUP(A100,$A$1:$H$98,5,FALSE)</f>
        <v>158.57</v>
      </c>
    </row>
    <row r="101" spans="1:5" x14ac:dyDescent="0.25">
      <c r="A101" s="7" t="s">
        <v>296</v>
      </c>
      <c r="E101" s="34">
        <f t="shared" ref="E101:E102" si="5">VLOOKUP(A101,$A$1:$H$98,5,FALSE)</f>
        <v>1146.8100000000002</v>
      </c>
    </row>
    <row r="102" spans="1:5" x14ac:dyDescent="0.25">
      <c r="A102" s="7" t="s">
        <v>55</v>
      </c>
      <c r="E102" s="34">
        <f t="shared" si="5"/>
        <v>-66.810000000000173</v>
      </c>
    </row>
    <row r="104" spans="1:5" x14ac:dyDescent="0.25">
      <c r="A104" s="42" t="s">
        <v>257</v>
      </c>
      <c r="D104" s="39" t="s">
        <v>258</v>
      </c>
    </row>
    <row r="105" spans="1:5" x14ac:dyDescent="0.25">
      <c r="B105" s="34">
        <f>E102</f>
        <v>-66.810000000000173</v>
      </c>
      <c r="E105" s="34">
        <f>E102</f>
        <v>-66.810000000000173</v>
      </c>
    </row>
    <row r="106" spans="1:5" x14ac:dyDescent="0.25">
      <c r="A106">
        <f>A107-Calculator!$B$15</f>
        <v>205</v>
      </c>
      <c r="B106">
        <f t="dataTable" ref="B106:B112" dt2D="0" dtr="0" r1="D7" ca="1"/>
        <v>203.18999999999983</v>
      </c>
      <c r="D106">
        <f>D107-Calculator!$B$27</f>
        <v>45</v>
      </c>
      <c r="E106">
        <f t="dataTable" ref="E106:E112" dt2D="0" dtr="0" r1="D7"/>
        <v>-756.81000000000017</v>
      </c>
    </row>
    <row r="107" spans="1:5" x14ac:dyDescent="0.25">
      <c r="A107">
        <f>A108-Calculator!$B$15</f>
        <v>210</v>
      </c>
      <c r="B107">
        <v>233.18999999999983</v>
      </c>
      <c r="D107">
        <f>D108-Calculator!$B$27</f>
        <v>50</v>
      </c>
      <c r="E107">
        <v>-726.81000000000017</v>
      </c>
    </row>
    <row r="108" spans="1:5" x14ac:dyDescent="0.25">
      <c r="A108">
        <f>A109-Calculator!$B$15</f>
        <v>215</v>
      </c>
      <c r="B108">
        <v>263.18999999999983</v>
      </c>
      <c r="D108">
        <f>D109-Calculator!$B$27</f>
        <v>55</v>
      </c>
      <c r="E108">
        <v>-696.81000000000017</v>
      </c>
    </row>
    <row r="109" spans="1:5" x14ac:dyDescent="0.25">
      <c r="A109">
        <f>Calculator!B10</f>
        <v>220</v>
      </c>
      <c r="B109">
        <v>293.18999999999983</v>
      </c>
      <c r="D109">
        <f>Calculator!B22</f>
        <v>60</v>
      </c>
      <c r="E109">
        <v>-666.81000000000017</v>
      </c>
    </row>
    <row r="110" spans="1:5" x14ac:dyDescent="0.25">
      <c r="A110">
        <f>A109+Calculator!$B$15</f>
        <v>225</v>
      </c>
      <c r="B110">
        <v>323.18999999999983</v>
      </c>
      <c r="D110">
        <f>D109+Calculator!$B$27</f>
        <v>65</v>
      </c>
      <c r="E110">
        <v>-636.81000000000017</v>
      </c>
    </row>
    <row r="111" spans="1:5" x14ac:dyDescent="0.25">
      <c r="A111">
        <f>A110+Calculator!$B$15</f>
        <v>230</v>
      </c>
      <c r="B111">
        <v>353.18999999999983</v>
      </c>
      <c r="D111">
        <f>D110+Calculator!$B$27</f>
        <v>70</v>
      </c>
      <c r="E111">
        <v>-606.81000000000017</v>
      </c>
    </row>
    <row r="112" spans="1:5" x14ac:dyDescent="0.25">
      <c r="A112">
        <f>A111+Calculator!$B$15</f>
        <v>235</v>
      </c>
      <c r="B112">
        <v>383.18999999999983</v>
      </c>
      <c r="D112">
        <f>D111+Calculator!$B$27</f>
        <v>75</v>
      </c>
      <c r="E112">
        <v>-576.81000000000017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4BDAA-4171-45B7-9CBA-8FFB43159E51}">
  <dimension ref="A1:H112"/>
  <sheetViews>
    <sheetView topLeftCell="A28" workbookViewId="0">
      <selection activeCell="D42" sqref="D42:D44"/>
    </sheetView>
  </sheetViews>
  <sheetFormatPr defaultRowHeight="15" x14ac:dyDescent="0.25"/>
  <cols>
    <col min="1" max="1" width="25.7109375" customWidth="1"/>
    <col min="5" max="5" width="11" customWidth="1"/>
    <col min="8" max="8" width="11" customWidth="1"/>
  </cols>
  <sheetData>
    <row r="1" spans="1:8" x14ac:dyDescent="0.25">
      <c r="A1" s="59" t="s">
        <v>226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325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454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124</v>
      </c>
      <c r="C7" s="49">
        <f>IF(Calculator!B7="Rice",Calculator!B13,IF(Calculator!B19="Rice",Calculator!B25,6.75))</f>
        <v>6.75</v>
      </c>
      <c r="D7" s="50">
        <f>IF(Calculator!B7="Rice",Calculator!B10,IF(Calculator!B19="Rice",Calculator!B22,160))</f>
        <v>160</v>
      </c>
      <c r="E7" s="28">
        <f>ROUND(C7*D7,2)</f>
        <v>1080</v>
      </c>
      <c r="F7" s="11">
        <v>0</v>
      </c>
      <c r="G7" s="28">
        <f>ROUND(E7*F7,2)</f>
        <v>0</v>
      </c>
      <c r="H7" s="28">
        <f>ROUND(E7-G7,2)</f>
        <v>1080</v>
      </c>
    </row>
    <row r="8" spans="1:8" x14ac:dyDescent="0.25">
      <c r="A8" s="7" t="s">
        <v>11</v>
      </c>
      <c r="C8" s="30"/>
      <c r="E8" s="30">
        <f>SUM(E7:E7)</f>
        <v>1080</v>
      </c>
      <c r="G8" s="12">
        <f>SUM(G7:G7)</f>
        <v>0</v>
      </c>
      <c r="H8" s="12">
        <f>ROUND(E8-G8,2)</f>
        <v>1080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3.5</v>
      </c>
      <c r="E12" s="30">
        <f>ROUND(C12*D12,2)</f>
        <v>26.6</v>
      </c>
      <c r="F12" s="16">
        <v>0</v>
      </c>
      <c r="G12" s="30">
        <f>ROUND(E12*F12,2)</f>
        <v>0</v>
      </c>
      <c r="H12" s="30">
        <f>ROUND(E12-G12,2)</f>
        <v>26.6</v>
      </c>
    </row>
    <row r="13" spans="1:8" x14ac:dyDescent="0.25">
      <c r="A13" s="14" t="s">
        <v>200</v>
      </c>
      <c r="B13" s="14" t="s">
        <v>16</v>
      </c>
      <c r="C13" s="15">
        <v>9.6999999999999993</v>
      </c>
      <c r="D13" s="14">
        <v>1</v>
      </c>
      <c r="E13" s="30">
        <f>ROUND(C13*D13,2)</f>
        <v>9.6999999999999993</v>
      </c>
      <c r="F13" s="16">
        <v>0</v>
      </c>
      <c r="G13" s="30">
        <f>ROUND(E13*F13,2)</f>
        <v>0</v>
      </c>
      <c r="H13" s="30">
        <f>ROUND(E13-G13,2)</f>
        <v>9.6999999999999993</v>
      </c>
    </row>
    <row r="14" spans="1:8" x14ac:dyDescent="0.25">
      <c r="A14" s="14" t="s">
        <v>57</v>
      </c>
      <c r="B14" s="14" t="s">
        <v>16</v>
      </c>
      <c r="C14" s="15">
        <v>6.4</v>
      </c>
      <c r="D14" s="14">
        <v>1.5</v>
      </c>
      <c r="E14" s="30">
        <f>ROUND(C14*D14,2)</f>
        <v>9.6</v>
      </c>
      <c r="F14" s="16">
        <v>0</v>
      </c>
      <c r="G14" s="30">
        <f>ROUND(E14*F14,2)</f>
        <v>0</v>
      </c>
      <c r="H14" s="30">
        <f>ROUND(E14-G14,2)</f>
        <v>9.6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167</v>
      </c>
      <c r="B16" s="14" t="s">
        <v>21</v>
      </c>
      <c r="C16" s="15">
        <v>50</v>
      </c>
      <c r="D16" s="14">
        <v>0.5</v>
      </c>
      <c r="E16" s="30">
        <f>ROUND(C16*D16,2)</f>
        <v>25</v>
      </c>
      <c r="F16" s="16">
        <v>0</v>
      </c>
      <c r="G16" s="30">
        <f>ROUND(E16*F16,2)</f>
        <v>0</v>
      </c>
      <c r="H16" s="30">
        <f>ROUND(E16-G16,2)</f>
        <v>25</v>
      </c>
    </row>
    <row r="17" spans="1:8" x14ac:dyDescent="0.25">
      <c r="A17" s="14" t="s">
        <v>154</v>
      </c>
      <c r="B17" s="14" t="s">
        <v>21</v>
      </c>
      <c r="C17" s="15">
        <v>55.4</v>
      </c>
      <c r="D17" s="14">
        <v>0.5</v>
      </c>
      <c r="E17" s="30">
        <f>ROUND(C17*D17,2)</f>
        <v>27.7</v>
      </c>
      <c r="F17" s="16">
        <v>0</v>
      </c>
      <c r="G17" s="30">
        <f>ROUND(E17*F17,2)</f>
        <v>0</v>
      </c>
      <c r="H17" s="30">
        <f>ROUND(E17-G17,2)</f>
        <v>27.7</v>
      </c>
    </row>
    <row r="18" spans="1:8" x14ac:dyDescent="0.25">
      <c r="A18" s="14" t="s">
        <v>168</v>
      </c>
      <c r="B18" s="14" t="s">
        <v>21</v>
      </c>
      <c r="C18" s="15">
        <v>41.58</v>
      </c>
      <c r="D18" s="14">
        <v>3.3220000000000001</v>
      </c>
      <c r="E18" s="30">
        <f>ROUND(C18*D18,2)</f>
        <v>138.13</v>
      </c>
      <c r="F18" s="16">
        <v>0</v>
      </c>
      <c r="G18" s="30">
        <f>ROUND(E18*F18,2)</f>
        <v>0</v>
      </c>
      <c r="H18" s="30">
        <f>ROUND(E18-G18,2)</f>
        <v>138.13</v>
      </c>
    </row>
    <row r="19" spans="1:8" x14ac:dyDescent="0.25">
      <c r="A19" s="14" t="s">
        <v>169</v>
      </c>
      <c r="B19" s="14" t="s">
        <v>26</v>
      </c>
      <c r="C19" s="15">
        <v>18</v>
      </c>
      <c r="D19" s="14">
        <v>0.8</v>
      </c>
      <c r="E19" s="30">
        <f>ROUND(C19*D19,2)</f>
        <v>14.4</v>
      </c>
      <c r="F19" s="16">
        <v>0</v>
      </c>
      <c r="G19" s="30">
        <f>ROUND(E19*F19,2)</f>
        <v>0</v>
      </c>
      <c r="H19" s="30">
        <f>ROUND(E19-G19,2)</f>
        <v>14.4</v>
      </c>
    </row>
    <row r="20" spans="1:8" x14ac:dyDescent="0.25">
      <c r="A20" s="13" t="s">
        <v>24</v>
      </c>
      <c r="C20" s="30"/>
      <c r="E20" s="30"/>
    </row>
    <row r="21" spans="1:8" x14ac:dyDescent="0.25">
      <c r="A21" s="14" t="s">
        <v>25</v>
      </c>
      <c r="B21" s="14" t="s">
        <v>18</v>
      </c>
      <c r="C21" s="15">
        <v>0.34</v>
      </c>
      <c r="D21" s="14">
        <v>80</v>
      </c>
      <c r="E21" s="30">
        <f t="shared" ref="E21:E28" si="0">ROUND(C21*D21,2)</f>
        <v>27.2</v>
      </c>
      <c r="F21" s="16">
        <v>0</v>
      </c>
      <c r="G21" s="30">
        <f t="shared" ref="G21:G28" si="1">ROUND(E21*F21,2)</f>
        <v>0</v>
      </c>
      <c r="H21" s="30">
        <f t="shared" ref="H21:H28" si="2">ROUND(E21-G21,2)</f>
        <v>27.2</v>
      </c>
    </row>
    <row r="22" spans="1:8" x14ac:dyDescent="0.25">
      <c r="A22" s="14" t="s">
        <v>138</v>
      </c>
      <c r="B22" s="14" t="s">
        <v>26</v>
      </c>
      <c r="C22" s="15">
        <v>3.33</v>
      </c>
      <c r="D22" s="14">
        <v>2</v>
      </c>
      <c r="E22" s="30">
        <f t="shared" si="0"/>
        <v>6.66</v>
      </c>
      <c r="F22" s="16">
        <v>0</v>
      </c>
      <c r="G22" s="30">
        <f t="shared" si="1"/>
        <v>0</v>
      </c>
      <c r="H22" s="30">
        <f t="shared" si="2"/>
        <v>6.66</v>
      </c>
    </row>
    <row r="23" spans="1:8" x14ac:dyDescent="0.25">
      <c r="A23" s="14" t="s">
        <v>170</v>
      </c>
      <c r="B23" s="14" t="s">
        <v>26</v>
      </c>
      <c r="C23" s="15">
        <v>18</v>
      </c>
      <c r="D23" s="14">
        <v>1.3</v>
      </c>
      <c r="E23" s="30">
        <f t="shared" si="0"/>
        <v>23.4</v>
      </c>
      <c r="F23" s="16">
        <v>0</v>
      </c>
      <c r="G23" s="30">
        <f t="shared" si="1"/>
        <v>0</v>
      </c>
      <c r="H23" s="30">
        <f t="shared" si="2"/>
        <v>23.4</v>
      </c>
    </row>
    <row r="24" spans="1:8" x14ac:dyDescent="0.25">
      <c r="A24" s="14" t="s">
        <v>171</v>
      </c>
      <c r="B24" s="14" t="s">
        <v>18</v>
      </c>
      <c r="C24" s="15">
        <v>6.72</v>
      </c>
      <c r="D24" s="14">
        <v>3</v>
      </c>
      <c r="E24" s="30">
        <f t="shared" si="0"/>
        <v>20.16</v>
      </c>
      <c r="F24" s="16">
        <v>0</v>
      </c>
      <c r="G24" s="30">
        <f t="shared" si="1"/>
        <v>0</v>
      </c>
      <c r="H24" s="30">
        <f t="shared" si="2"/>
        <v>20.16</v>
      </c>
    </row>
    <row r="25" spans="1:8" x14ac:dyDescent="0.25">
      <c r="A25" s="14" t="s">
        <v>326</v>
      </c>
      <c r="B25" s="14" t="s">
        <v>18</v>
      </c>
      <c r="C25" s="15">
        <v>4.99</v>
      </c>
      <c r="D25" s="14">
        <v>11</v>
      </c>
      <c r="E25" s="30">
        <f t="shared" si="0"/>
        <v>54.89</v>
      </c>
      <c r="F25" s="16">
        <v>0</v>
      </c>
      <c r="G25" s="30">
        <f t="shared" si="1"/>
        <v>0</v>
      </c>
      <c r="H25" s="30">
        <f t="shared" si="2"/>
        <v>54.89</v>
      </c>
    </row>
    <row r="26" spans="1:8" x14ac:dyDescent="0.25">
      <c r="A26" s="14" t="s">
        <v>173</v>
      </c>
      <c r="B26" s="14" t="s">
        <v>26</v>
      </c>
      <c r="C26" s="15">
        <v>17.5</v>
      </c>
      <c r="D26" s="14">
        <v>2</v>
      </c>
      <c r="E26" s="30">
        <f t="shared" si="0"/>
        <v>35</v>
      </c>
      <c r="F26" s="16">
        <v>0</v>
      </c>
      <c r="G26" s="30">
        <f t="shared" si="1"/>
        <v>0</v>
      </c>
      <c r="H26" s="30">
        <f t="shared" si="2"/>
        <v>35</v>
      </c>
    </row>
    <row r="27" spans="1:8" x14ac:dyDescent="0.25">
      <c r="A27" s="14" t="s">
        <v>203</v>
      </c>
      <c r="B27" s="14" t="s">
        <v>18</v>
      </c>
      <c r="C27" s="15">
        <v>4.9000000000000004</v>
      </c>
      <c r="D27" s="14">
        <v>1.5</v>
      </c>
      <c r="E27" s="30">
        <f t="shared" si="0"/>
        <v>7.35</v>
      </c>
      <c r="F27" s="16">
        <v>0</v>
      </c>
      <c r="G27" s="30">
        <f t="shared" si="1"/>
        <v>0</v>
      </c>
      <c r="H27" s="30">
        <f t="shared" si="2"/>
        <v>7.35</v>
      </c>
    </row>
    <row r="28" spans="1:8" x14ac:dyDescent="0.25">
      <c r="A28" s="14" t="s">
        <v>175</v>
      </c>
      <c r="B28" s="14" t="s">
        <v>18</v>
      </c>
      <c r="C28" s="15">
        <v>1.95</v>
      </c>
      <c r="D28" s="14">
        <v>7.5</v>
      </c>
      <c r="E28" s="30">
        <f t="shared" si="0"/>
        <v>14.63</v>
      </c>
      <c r="F28" s="16">
        <v>0</v>
      </c>
      <c r="G28" s="30">
        <f t="shared" si="1"/>
        <v>0</v>
      </c>
      <c r="H28" s="30">
        <f t="shared" si="2"/>
        <v>14.63</v>
      </c>
    </row>
    <row r="29" spans="1:8" x14ac:dyDescent="0.25">
      <c r="A29" s="13" t="s">
        <v>27</v>
      </c>
      <c r="C29" s="30"/>
      <c r="E29" s="30"/>
    </row>
    <row r="30" spans="1:8" x14ac:dyDescent="0.25">
      <c r="A30" s="14" t="s">
        <v>455</v>
      </c>
      <c r="B30" s="14" t="s">
        <v>18</v>
      </c>
      <c r="C30" s="15">
        <v>1.1299999999999999</v>
      </c>
      <c r="D30" s="14">
        <v>13.5</v>
      </c>
      <c r="E30" s="30">
        <f>ROUND(C30*D30,2)</f>
        <v>15.26</v>
      </c>
      <c r="F30" s="16">
        <v>0</v>
      </c>
      <c r="G30" s="30">
        <f>ROUND(E30*F30,2)</f>
        <v>0</v>
      </c>
      <c r="H30" s="30">
        <f>ROUND(E30-G30,2)</f>
        <v>15.26</v>
      </c>
    </row>
    <row r="31" spans="1:8" x14ac:dyDescent="0.25">
      <c r="A31" s="13" t="s">
        <v>33</v>
      </c>
      <c r="C31" s="30"/>
      <c r="E31" s="30"/>
    </row>
    <row r="32" spans="1:8" x14ac:dyDescent="0.25">
      <c r="A32" s="14" t="s">
        <v>327</v>
      </c>
      <c r="B32" s="14" t="s">
        <v>29</v>
      </c>
      <c r="C32" s="15">
        <v>7.68</v>
      </c>
      <c r="D32" s="14">
        <v>23</v>
      </c>
      <c r="E32" s="30">
        <f>ROUND(C32*D32,2)</f>
        <v>176.64</v>
      </c>
      <c r="F32" s="16">
        <v>0</v>
      </c>
      <c r="G32" s="30">
        <f>ROUND(E32*F32,2)</f>
        <v>0</v>
      </c>
      <c r="H32" s="30">
        <f>ROUND(E32-G32,2)</f>
        <v>176.64</v>
      </c>
    </row>
    <row r="33" spans="1:8" x14ac:dyDescent="0.25">
      <c r="A33" s="14" t="s">
        <v>328</v>
      </c>
      <c r="B33" s="14" t="s">
        <v>29</v>
      </c>
      <c r="C33" s="15">
        <v>7.68</v>
      </c>
      <c r="D33" s="14">
        <v>4.25</v>
      </c>
      <c r="E33" s="30">
        <f>ROUND(C33*D33,2)</f>
        <v>32.64</v>
      </c>
      <c r="F33" s="16">
        <v>0</v>
      </c>
      <c r="G33" s="30">
        <f>ROUND(E33*F33,2)</f>
        <v>0</v>
      </c>
      <c r="H33" s="30">
        <f>ROUND(E33-G33,2)</f>
        <v>32.64</v>
      </c>
    </row>
    <row r="34" spans="1:8" x14ac:dyDescent="0.25">
      <c r="A34" s="14" t="s">
        <v>177</v>
      </c>
      <c r="B34" s="14" t="s">
        <v>178</v>
      </c>
      <c r="C34" s="15">
        <v>0.28999999999999998</v>
      </c>
      <c r="D34" s="14">
        <v>4.25</v>
      </c>
      <c r="E34" s="30">
        <f>ROUND(C34*D34,2)</f>
        <v>1.23</v>
      </c>
      <c r="F34" s="16">
        <v>0</v>
      </c>
      <c r="G34" s="30">
        <f>ROUND(E34*F34,2)</f>
        <v>0</v>
      </c>
      <c r="H34" s="30">
        <f>ROUND(E34-G34,2)</f>
        <v>1.23</v>
      </c>
    </row>
    <row r="35" spans="1:8" x14ac:dyDescent="0.25">
      <c r="A35" s="13" t="s">
        <v>114</v>
      </c>
      <c r="C35" s="30"/>
      <c r="E35" s="30"/>
    </row>
    <row r="36" spans="1:8" x14ac:dyDescent="0.25">
      <c r="A36" s="14" t="s">
        <v>181</v>
      </c>
      <c r="B36" s="14" t="s">
        <v>26</v>
      </c>
      <c r="C36" s="15">
        <v>1.34</v>
      </c>
      <c r="D36" s="14">
        <v>1.5</v>
      </c>
      <c r="E36" s="30">
        <f>ROUND(C36*D36,2)</f>
        <v>2.0099999999999998</v>
      </c>
      <c r="F36" s="16">
        <v>0</v>
      </c>
      <c r="G36" s="30">
        <f>ROUND(E36*F36,2)</f>
        <v>0</v>
      </c>
      <c r="H36" s="30">
        <f>ROUND(E36-G36,2)</f>
        <v>2.0099999999999998</v>
      </c>
    </row>
    <row r="37" spans="1:8" x14ac:dyDescent="0.25">
      <c r="A37" s="14" t="s">
        <v>180</v>
      </c>
      <c r="B37" s="14" t="s">
        <v>26</v>
      </c>
      <c r="C37" s="15">
        <v>4.75</v>
      </c>
      <c r="D37" s="14">
        <v>0.5</v>
      </c>
      <c r="E37" s="30">
        <f>ROUND(C37*D37,2)</f>
        <v>2.38</v>
      </c>
      <c r="F37" s="16">
        <v>0</v>
      </c>
      <c r="G37" s="30">
        <f>ROUND(E37*F37,2)</f>
        <v>0</v>
      </c>
      <c r="H37" s="30">
        <f>ROUND(E37-G37,2)</f>
        <v>2.38</v>
      </c>
    </row>
    <row r="38" spans="1:8" x14ac:dyDescent="0.25">
      <c r="A38" s="14" t="s">
        <v>183</v>
      </c>
      <c r="B38" s="14" t="s">
        <v>26</v>
      </c>
      <c r="C38" s="15">
        <v>2.86</v>
      </c>
      <c r="D38" s="14">
        <v>4</v>
      </c>
      <c r="E38" s="30">
        <f>ROUND(C38*D38,2)</f>
        <v>11.44</v>
      </c>
      <c r="F38" s="16">
        <v>0</v>
      </c>
      <c r="G38" s="30">
        <f>ROUND(E38*F38,2)</f>
        <v>0</v>
      </c>
      <c r="H38" s="30">
        <f>ROUND(E38-G38,2)</f>
        <v>11.44</v>
      </c>
    </row>
    <row r="39" spans="1:8" x14ac:dyDescent="0.25">
      <c r="A39" s="13" t="s">
        <v>61</v>
      </c>
      <c r="C39" s="30"/>
      <c r="E39" s="30"/>
    </row>
    <row r="40" spans="1:8" x14ac:dyDescent="0.25">
      <c r="A40" s="14" t="s">
        <v>184</v>
      </c>
      <c r="B40" s="14" t="s">
        <v>21</v>
      </c>
      <c r="C40" s="15">
        <v>8</v>
      </c>
      <c r="D40" s="14">
        <v>4.3220000000000001</v>
      </c>
      <c r="E40" s="30">
        <f>ROUND(C40*D40,2)</f>
        <v>34.58</v>
      </c>
      <c r="F40" s="16">
        <v>0</v>
      </c>
      <c r="G40" s="30">
        <f>ROUND(E40*F40,2)</f>
        <v>0</v>
      </c>
      <c r="H40" s="30">
        <f>ROUND(E40-G40,2)</f>
        <v>34.58</v>
      </c>
    </row>
    <row r="41" spans="1:8" x14ac:dyDescent="0.25">
      <c r="A41" s="13" t="s">
        <v>131</v>
      </c>
      <c r="C41" s="30"/>
      <c r="E41" s="30"/>
    </row>
    <row r="42" spans="1:8" x14ac:dyDescent="0.25">
      <c r="A42" s="14" t="s">
        <v>185</v>
      </c>
      <c r="B42" s="14" t="s">
        <v>124</v>
      </c>
      <c r="C42" s="15">
        <v>0.35</v>
      </c>
      <c r="D42" s="14">
        <f>$D$7</f>
        <v>160</v>
      </c>
      <c r="E42" s="30">
        <f>ROUND(C42*D42,2)</f>
        <v>56</v>
      </c>
      <c r="F42" s="16">
        <v>0</v>
      </c>
      <c r="G42" s="30">
        <f>ROUND(E42*F42,2)</f>
        <v>0</v>
      </c>
      <c r="H42" s="30">
        <f>ROUND(E42-G42,2)</f>
        <v>56</v>
      </c>
    </row>
    <row r="43" spans="1:8" x14ac:dyDescent="0.25">
      <c r="A43" s="13" t="s">
        <v>186</v>
      </c>
      <c r="C43" s="30"/>
      <c r="E43" s="30"/>
    </row>
    <row r="44" spans="1:8" x14ac:dyDescent="0.25">
      <c r="A44" s="14" t="s">
        <v>187</v>
      </c>
      <c r="B44" s="14" t="s">
        <v>124</v>
      </c>
      <c r="C44" s="15">
        <v>0.4</v>
      </c>
      <c r="D44" s="14">
        <f>$D$7</f>
        <v>160</v>
      </c>
      <c r="E44" s="30">
        <f>ROUND(C44*D44,2)</f>
        <v>64</v>
      </c>
      <c r="F44" s="16">
        <v>0</v>
      </c>
      <c r="G44" s="30">
        <f>ROUND(E44*F44,2)</f>
        <v>0</v>
      </c>
      <c r="H44" s="30">
        <f>ROUND(E44-G44,2)</f>
        <v>64</v>
      </c>
    </row>
    <row r="45" spans="1:8" x14ac:dyDescent="0.25">
      <c r="A45" s="13" t="s">
        <v>99</v>
      </c>
      <c r="C45" s="30"/>
      <c r="E45" s="30"/>
    </row>
    <row r="46" spans="1:8" x14ac:dyDescent="0.25">
      <c r="A46" s="14" t="s">
        <v>188</v>
      </c>
      <c r="B46" s="14" t="s">
        <v>48</v>
      </c>
      <c r="C46" s="15">
        <v>4.5</v>
      </c>
      <c r="D46" s="14">
        <v>1</v>
      </c>
      <c r="E46" s="30">
        <f>ROUND(C46*D46,2)</f>
        <v>4.5</v>
      </c>
      <c r="F46" s="16">
        <v>0</v>
      </c>
      <c r="G46" s="30">
        <f>ROUND(E46*F46,2)</f>
        <v>0</v>
      </c>
      <c r="H46" s="30">
        <f>ROUND(E46-G46,2)</f>
        <v>4.5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189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16.54</v>
      </c>
      <c r="D52" s="14">
        <v>0.54759999999999998</v>
      </c>
      <c r="E52" s="30">
        <f>ROUND(C52*D52,2)</f>
        <v>9.06</v>
      </c>
      <c r="F52" s="16">
        <v>0</v>
      </c>
      <c r="G52" s="30">
        <f>ROUND(E52*F52,2)</f>
        <v>0</v>
      </c>
      <c r="H52" s="30">
        <f>ROUND(E52-G52,2)</f>
        <v>9.06</v>
      </c>
    </row>
    <row r="53" spans="1:8" x14ac:dyDescent="0.25">
      <c r="A53" s="14" t="s">
        <v>134</v>
      </c>
      <c r="B53" s="14" t="s">
        <v>39</v>
      </c>
      <c r="C53" s="15">
        <v>16.54</v>
      </c>
      <c r="D53" s="14">
        <v>0.11</v>
      </c>
      <c r="E53" s="30">
        <f>ROUND(C53*D53,2)</f>
        <v>1.82</v>
      </c>
      <c r="F53" s="16">
        <v>0</v>
      </c>
      <c r="G53" s="30">
        <f>ROUND(E53*F53,2)</f>
        <v>0</v>
      </c>
      <c r="H53" s="30">
        <f>ROUND(E53-G53,2)</f>
        <v>1.82</v>
      </c>
    </row>
    <row r="54" spans="1:8" x14ac:dyDescent="0.25">
      <c r="A54" s="13" t="s">
        <v>40</v>
      </c>
      <c r="C54" s="30"/>
      <c r="E54" s="30"/>
    </row>
    <row r="55" spans="1:8" x14ac:dyDescent="0.25">
      <c r="A55" s="14" t="s">
        <v>41</v>
      </c>
      <c r="B55" s="14" t="s">
        <v>39</v>
      </c>
      <c r="C55" s="15">
        <v>9.06</v>
      </c>
      <c r="D55" s="14">
        <v>3.5249999999999999</v>
      </c>
      <c r="E55" s="30">
        <f>ROUND(C55*D55,2)</f>
        <v>31.94</v>
      </c>
      <c r="F55" s="16">
        <v>0</v>
      </c>
      <c r="G55" s="30">
        <f>ROUND(E55*F55,2)</f>
        <v>0</v>
      </c>
      <c r="H55" s="30">
        <f>ROUND(E55-G55,2)</f>
        <v>31.94</v>
      </c>
    </row>
    <row r="56" spans="1:8" x14ac:dyDescent="0.25">
      <c r="A56" s="13" t="s">
        <v>43</v>
      </c>
      <c r="C56" s="30"/>
      <c r="E56" s="30"/>
    </row>
    <row r="57" spans="1:8" x14ac:dyDescent="0.25">
      <c r="A57" s="14" t="s">
        <v>41</v>
      </c>
      <c r="B57" s="14" t="s">
        <v>39</v>
      </c>
      <c r="C57" s="15">
        <v>9.06</v>
      </c>
      <c r="D57" s="14">
        <v>0.25</v>
      </c>
      <c r="E57" s="30">
        <f>ROUND(C57*D57,2)</f>
        <v>2.27</v>
      </c>
      <c r="F57" s="16">
        <v>0</v>
      </c>
      <c r="G57" s="30">
        <f>ROUND(E57*F57,2)</f>
        <v>0</v>
      </c>
      <c r="H57" s="30">
        <f>ROUND(E57-G57,2)</f>
        <v>2.27</v>
      </c>
    </row>
    <row r="58" spans="1:8" x14ac:dyDescent="0.25">
      <c r="A58" s="14" t="s">
        <v>42</v>
      </c>
      <c r="B58" s="14" t="s">
        <v>39</v>
      </c>
      <c r="C58" s="15">
        <v>9.06</v>
      </c>
      <c r="D58" s="14">
        <v>7.8600000000000003E-2</v>
      </c>
      <c r="E58" s="30">
        <f>ROUND(C58*D58,2)</f>
        <v>0.71</v>
      </c>
      <c r="F58" s="16">
        <v>0</v>
      </c>
      <c r="G58" s="30">
        <f>ROUND(E58*F58,2)</f>
        <v>0</v>
      </c>
      <c r="H58" s="30">
        <f>ROUND(E58-G58,2)</f>
        <v>0.71</v>
      </c>
    </row>
    <row r="59" spans="1:8" x14ac:dyDescent="0.25">
      <c r="A59" s="13" t="s">
        <v>100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0.7</v>
      </c>
      <c r="E60" s="30">
        <f>ROUND(C60*D60,2)</f>
        <v>6.34</v>
      </c>
      <c r="F60" s="16">
        <v>0</v>
      </c>
      <c r="G60" s="30">
        <f>ROUND(E60*F60,2)</f>
        <v>0</v>
      </c>
      <c r="H60" s="30">
        <f>ROUND(E60-G60,2)</f>
        <v>6.34</v>
      </c>
    </row>
    <row r="61" spans="1:8" x14ac:dyDescent="0.25">
      <c r="A61" s="14" t="s">
        <v>44</v>
      </c>
      <c r="B61" s="14" t="s">
        <v>39</v>
      </c>
      <c r="C61" s="15">
        <v>16.54</v>
      </c>
      <c r="D61" s="14">
        <v>0.47960000000000003</v>
      </c>
      <c r="E61" s="30">
        <f>ROUND(C61*D61,2)</f>
        <v>7.93</v>
      </c>
      <c r="F61" s="16">
        <v>0</v>
      </c>
      <c r="G61" s="30">
        <f>ROUND(E61*F61,2)</f>
        <v>0</v>
      </c>
      <c r="H61" s="30">
        <f>ROUND(E61-G61,2)</f>
        <v>7.93</v>
      </c>
    </row>
    <row r="62" spans="1:8" x14ac:dyDescent="0.25">
      <c r="A62" s="13" t="s">
        <v>45</v>
      </c>
      <c r="C62" s="30"/>
      <c r="E62" s="30"/>
    </row>
    <row r="63" spans="1:8" x14ac:dyDescent="0.25">
      <c r="A63" s="14" t="s">
        <v>38</v>
      </c>
      <c r="B63" s="14" t="s">
        <v>19</v>
      </c>
      <c r="C63" s="15">
        <v>4.4800000000000004</v>
      </c>
      <c r="D63" s="14">
        <v>7.6210000000000004</v>
      </c>
      <c r="E63" s="30">
        <f>ROUND(C63*D63,2)</f>
        <v>34.14</v>
      </c>
      <c r="F63" s="16">
        <v>0</v>
      </c>
      <c r="G63" s="30">
        <f>ROUND(E63*F63,2)</f>
        <v>0</v>
      </c>
      <c r="H63" s="30">
        <f>ROUND(E63-G63,2)</f>
        <v>34.14</v>
      </c>
    </row>
    <row r="64" spans="1:8" x14ac:dyDescent="0.25">
      <c r="A64" s="14" t="s">
        <v>134</v>
      </c>
      <c r="B64" s="14" t="s">
        <v>19</v>
      </c>
      <c r="C64" s="15">
        <v>4.4800000000000004</v>
      </c>
      <c r="D64" s="14">
        <v>2.4064000000000001</v>
      </c>
      <c r="E64" s="30">
        <f>ROUND(C64*D64,2)</f>
        <v>10.78</v>
      </c>
      <c r="F64" s="16">
        <v>0</v>
      </c>
      <c r="G64" s="30">
        <f>ROUND(E64*F64,2)</f>
        <v>0</v>
      </c>
      <c r="H64" s="30">
        <f>ROUND(E64-G64,2)</f>
        <v>10.78</v>
      </c>
    </row>
    <row r="65" spans="1:8" x14ac:dyDescent="0.25">
      <c r="A65" s="14" t="s">
        <v>190</v>
      </c>
      <c r="B65" s="14" t="s">
        <v>19</v>
      </c>
      <c r="C65" s="15">
        <v>4.4800000000000004</v>
      </c>
      <c r="D65" s="14">
        <v>26.8827</v>
      </c>
      <c r="E65" s="30">
        <f>ROUND(C65*D65,2)</f>
        <v>120.43</v>
      </c>
      <c r="F65" s="16">
        <v>0</v>
      </c>
      <c r="G65" s="30">
        <f>ROUND(E65*F65,2)</f>
        <v>0</v>
      </c>
      <c r="H65" s="30">
        <f>ROUND(E65-G65,2)</f>
        <v>120.43</v>
      </c>
    </row>
    <row r="66" spans="1:8" x14ac:dyDescent="0.25">
      <c r="A66" s="13" t="s">
        <v>47</v>
      </c>
      <c r="C66" s="30"/>
      <c r="E66" s="30"/>
    </row>
    <row r="67" spans="1:8" x14ac:dyDescent="0.25">
      <c r="A67" s="14" t="s">
        <v>42</v>
      </c>
      <c r="B67" s="14" t="s">
        <v>48</v>
      </c>
      <c r="C67" s="15">
        <v>9.69</v>
      </c>
      <c r="D67" s="14">
        <v>1</v>
      </c>
      <c r="E67" s="30">
        <f>ROUND(C67*D67,2)</f>
        <v>9.69</v>
      </c>
      <c r="F67" s="16">
        <v>0</v>
      </c>
      <c r="G67" s="30">
        <f>ROUND(E67*F67,2)</f>
        <v>0</v>
      </c>
      <c r="H67" s="30">
        <f t="shared" ref="H67:H73" si="3">ROUND(E67-G67,2)</f>
        <v>9.69</v>
      </c>
    </row>
    <row r="68" spans="1:8" x14ac:dyDescent="0.25">
      <c r="A68" s="14" t="s">
        <v>38</v>
      </c>
      <c r="B68" s="14" t="s">
        <v>48</v>
      </c>
      <c r="C68" s="15">
        <v>4.74</v>
      </c>
      <c r="D68" s="14">
        <v>1</v>
      </c>
      <c r="E68" s="30">
        <f>ROUND(C68*D68,2)</f>
        <v>4.74</v>
      </c>
      <c r="F68" s="16">
        <v>0</v>
      </c>
      <c r="G68" s="30">
        <f>ROUND(E68*F68,2)</f>
        <v>0</v>
      </c>
      <c r="H68" s="30">
        <f t="shared" si="3"/>
        <v>4.74</v>
      </c>
    </row>
    <row r="69" spans="1:8" x14ac:dyDescent="0.25">
      <c r="A69" s="14" t="s">
        <v>134</v>
      </c>
      <c r="B69" s="14" t="s">
        <v>48</v>
      </c>
      <c r="C69" s="15">
        <v>5.95</v>
      </c>
      <c r="D69" s="14">
        <v>1</v>
      </c>
      <c r="E69" s="30">
        <f>ROUND(C69*D69,2)</f>
        <v>5.95</v>
      </c>
      <c r="F69" s="16">
        <v>0</v>
      </c>
      <c r="G69" s="30">
        <f>ROUND(E69*F69,2)</f>
        <v>0</v>
      </c>
      <c r="H69" s="30">
        <f t="shared" si="3"/>
        <v>5.95</v>
      </c>
    </row>
    <row r="70" spans="1:8" x14ac:dyDescent="0.25">
      <c r="A70" s="14" t="s">
        <v>190</v>
      </c>
      <c r="B70" s="14" t="s">
        <v>48</v>
      </c>
      <c r="C70" s="15">
        <v>14.31</v>
      </c>
      <c r="D70" s="14">
        <v>1</v>
      </c>
      <c r="E70" s="30">
        <f>ROUND(C70*D70,2)</f>
        <v>14.31</v>
      </c>
      <c r="F70" s="16">
        <v>0</v>
      </c>
      <c r="G70" s="30">
        <f>ROUND(E70*F70,2)</f>
        <v>0</v>
      </c>
      <c r="H70" s="30">
        <f t="shared" si="3"/>
        <v>14.31</v>
      </c>
    </row>
    <row r="71" spans="1:8" x14ac:dyDescent="0.25">
      <c r="A71" s="9" t="s">
        <v>49</v>
      </c>
      <c r="B71" s="9" t="s">
        <v>48</v>
      </c>
      <c r="C71" s="10">
        <v>29.11</v>
      </c>
      <c r="D71" s="9">
        <v>1</v>
      </c>
      <c r="E71" s="28">
        <f>ROUND(C71*D71,2)</f>
        <v>29.11</v>
      </c>
      <c r="F71" s="11">
        <v>0</v>
      </c>
      <c r="G71" s="28">
        <f>ROUND(E71*F71,2)</f>
        <v>0</v>
      </c>
      <c r="H71" s="28">
        <f t="shared" si="3"/>
        <v>29.11</v>
      </c>
    </row>
    <row r="72" spans="1:8" x14ac:dyDescent="0.25">
      <c r="A72" s="7" t="s">
        <v>50</v>
      </c>
      <c r="C72" s="30"/>
      <c r="E72" s="30">
        <f>SUM(E12:E71)</f>
        <v>1141.6500000000001</v>
      </c>
      <c r="G72" s="12">
        <f>SUM(G12:G71)</f>
        <v>0</v>
      </c>
      <c r="H72" s="12">
        <f t="shared" si="3"/>
        <v>1141.6500000000001</v>
      </c>
    </row>
    <row r="73" spans="1:8" x14ac:dyDescent="0.25">
      <c r="A73" s="7" t="s">
        <v>51</v>
      </c>
      <c r="C73" s="30"/>
      <c r="E73" s="30">
        <f>+E8-E72</f>
        <v>-61.650000000000091</v>
      </c>
      <c r="G73" s="12">
        <f>+G8-G72</f>
        <v>0</v>
      </c>
      <c r="H73" s="12">
        <f t="shared" si="3"/>
        <v>-61.65</v>
      </c>
    </row>
    <row r="74" spans="1:8" x14ac:dyDescent="0.25">
      <c r="A74" t="s">
        <v>12</v>
      </c>
      <c r="C74" s="30"/>
      <c r="E74" s="30"/>
    </row>
    <row r="75" spans="1:8" x14ac:dyDescent="0.25">
      <c r="A75" s="7" t="s">
        <v>52</v>
      </c>
      <c r="C75" s="30"/>
      <c r="E75" s="30"/>
    </row>
    <row r="76" spans="1:8" x14ac:dyDescent="0.25">
      <c r="A76" s="14" t="s">
        <v>42</v>
      </c>
      <c r="B76" s="14" t="s">
        <v>48</v>
      </c>
      <c r="C76" s="15">
        <v>24.9</v>
      </c>
      <c r="D76" s="14">
        <v>1</v>
      </c>
      <c r="E76" s="30">
        <f>ROUND(C76*D76,2)</f>
        <v>24.9</v>
      </c>
      <c r="F76" s="16">
        <v>0</v>
      </c>
      <c r="G76" s="30">
        <f>ROUND(E76*F76,2)</f>
        <v>0</v>
      </c>
      <c r="H76" s="30">
        <f t="shared" ref="H76:H82" si="4">ROUND(E76-G76,2)</f>
        <v>24.9</v>
      </c>
    </row>
    <row r="77" spans="1:8" x14ac:dyDescent="0.25">
      <c r="A77" s="14" t="s">
        <v>38</v>
      </c>
      <c r="B77" s="14" t="s">
        <v>48</v>
      </c>
      <c r="C77" s="15">
        <v>33.53</v>
      </c>
      <c r="D77" s="14">
        <v>1</v>
      </c>
      <c r="E77" s="30">
        <f>ROUND(C77*D77,2)</f>
        <v>33.53</v>
      </c>
      <c r="F77" s="16">
        <v>0</v>
      </c>
      <c r="G77" s="30">
        <f>ROUND(E77*F77,2)</f>
        <v>0</v>
      </c>
      <c r="H77" s="30">
        <f t="shared" si="4"/>
        <v>33.53</v>
      </c>
    </row>
    <row r="78" spans="1:8" x14ac:dyDescent="0.25">
      <c r="A78" s="14" t="s">
        <v>134</v>
      </c>
      <c r="B78" s="14" t="s">
        <v>48</v>
      </c>
      <c r="C78" s="15">
        <v>26.16</v>
      </c>
      <c r="D78" s="14">
        <v>1</v>
      </c>
      <c r="E78" s="30">
        <f>ROUND(C78*D78,2)</f>
        <v>26.16</v>
      </c>
      <c r="F78" s="16">
        <v>0</v>
      </c>
      <c r="G78" s="30">
        <f>ROUND(E78*F78,2)</f>
        <v>0</v>
      </c>
      <c r="H78" s="30">
        <f t="shared" si="4"/>
        <v>26.16</v>
      </c>
    </row>
    <row r="79" spans="1:8" x14ac:dyDescent="0.25">
      <c r="A79" s="9" t="s">
        <v>190</v>
      </c>
      <c r="B79" s="9" t="s">
        <v>48</v>
      </c>
      <c r="C79" s="10">
        <v>52.19</v>
      </c>
      <c r="D79" s="9">
        <v>1</v>
      </c>
      <c r="E79" s="28">
        <f>ROUND(C79*D79,2)</f>
        <v>52.19</v>
      </c>
      <c r="F79" s="11">
        <v>0</v>
      </c>
      <c r="G79" s="28">
        <f>ROUND(E79*F79,2)</f>
        <v>0</v>
      </c>
      <c r="H79" s="28">
        <f t="shared" si="4"/>
        <v>52.19</v>
      </c>
    </row>
    <row r="80" spans="1:8" x14ac:dyDescent="0.25">
      <c r="A80" s="7" t="s">
        <v>53</v>
      </c>
      <c r="C80" s="30"/>
      <c r="E80" s="30">
        <f>SUM(E76:E79)</f>
        <v>136.78</v>
      </c>
      <c r="G80" s="12">
        <f>SUM(G76:G79)</f>
        <v>0</v>
      </c>
      <c r="H80" s="12">
        <f t="shared" si="4"/>
        <v>136.78</v>
      </c>
    </row>
    <row r="81" spans="1:8" x14ac:dyDescent="0.25">
      <c r="A81" s="7" t="s">
        <v>54</v>
      </c>
      <c r="C81" s="30"/>
      <c r="E81" s="30">
        <f>+E72+E80</f>
        <v>1278.43</v>
      </c>
      <c r="G81" s="12">
        <f>+G72+G80</f>
        <v>0</v>
      </c>
      <c r="H81" s="12">
        <f t="shared" si="4"/>
        <v>1278.43</v>
      </c>
    </row>
    <row r="82" spans="1:8" x14ac:dyDescent="0.25">
      <c r="A82" s="7" t="s">
        <v>55</v>
      </c>
      <c r="C82" s="30"/>
      <c r="E82" s="30">
        <f>+E8-E81</f>
        <v>-198.43000000000006</v>
      </c>
      <c r="G82" s="12">
        <f>+G8-G81</f>
        <v>0</v>
      </c>
      <c r="H82" s="12">
        <f t="shared" si="4"/>
        <v>-198.43</v>
      </c>
    </row>
    <row r="83" spans="1:8" x14ac:dyDescent="0.25">
      <c r="A83" t="s">
        <v>120</v>
      </c>
      <c r="C83" s="30"/>
      <c r="E83" s="30"/>
    </row>
    <row r="84" spans="1:8" x14ac:dyDescent="0.25">
      <c r="A84" t="s">
        <v>427</v>
      </c>
      <c r="C84" s="30"/>
      <c r="E84" s="30"/>
    </row>
    <row r="85" spans="1:8" x14ac:dyDescent="0.25">
      <c r="C85" s="30"/>
      <c r="E85" s="30"/>
    </row>
    <row r="86" spans="1:8" x14ac:dyDescent="0.25">
      <c r="A86" s="7" t="s">
        <v>121</v>
      </c>
      <c r="C86" s="30"/>
      <c r="E86" s="30"/>
    </row>
    <row r="87" spans="1:8" x14ac:dyDescent="0.25">
      <c r="A87" s="7" t="s">
        <v>122</v>
      </c>
      <c r="C87" s="30"/>
      <c r="E87" s="30"/>
    </row>
    <row r="99" spans="1:5" x14ac:dyDescent="0.25">
      <c r="A99" s="7" t="s">
        <v>50</v>
      </c>
      <c r="E99" s="34">
        <f>VLOOKUP(A99,$A$1:$H$98,5,FALSE)</f>
        <v>1141.6500000000001</v>
      </c>
    </row>
    <row r="100" spans="1:5" x14ac:dyDescent="0.25">
      <c r="A100" s="7" t="s">
        <v>295</v>
      </c>
      <c r="E100" s="34">
        <f>VLOOKUP(A100,$A$1:$H$98,5,FALSE)</f>
        <v>136.78</v>
      </c>
    </row>
    <row r="101" spans="1:5" x14ac:dyDescent="0.25">
      <c r="A101" s="7" t="s">
        <v>296</v>
      </c>
      <c r="E101" s="34">
        <f t="shared" ref="E101:E102" si="5">VLOOKUP(A101,$A$1:$H$98,5,FALSE)</f>
        <v>1278.43</v>
      </c>
    </row>
    <row r="102" spans="1:5" x14ac:dyDescent="0.25">
      <c r="A102" s="7" t="s">
        <v>55</v>
      </c>
      <c r="E102" s="34">
        <f t="shared" si="5"/>
        <v>-198.43000000000006</v>
      </c>
    </row>
    <row r="104" spans="1:5" x14ac:dyDescent="0.25">
      <c r="A104" s="42" t="s">
        <v>257</v>
      </c>
      <c r="D104" s="39" t="s">
        <v>258</v>
      </c>
    </row>
    <row r="105" spans="1:5" x14ac:dyDescent="0.25">
      <c r="B105" s="34">
        <f>E102</f>
        <v>-198.43000000000006</v>
      </c>
      <c r="E105" s="34">
        <f>E102</f>
        <v>-198.43000000000006</v>
      </c>
    </row>
    <row r="106" spans="1:5" x14ac:dyDescent="0.25">
      <c r="A106">
        <f>A107-Calculator!$B$15</f>
        <v>205</v>
      </c>
      <c r="B106">
        <f t="dataTable" ref="B106:B112" dt2D="0" dtr="0" r1="D7" ca="1"/>
        <v>71.569999999999936</v>
      </c>
      <c r="D106">
        <f>D107-Calculator!$B$27</f>
        <v>45</v>
      </c>
      <c r="E106">
        <f t="dataTable" ref="E106:E112" dt2D="0" dtr="0" r1="D7"/>
        <v>-888.43000000000006</v>
      </c>
    </row>
    <row r="107" spans="1:5" x14ac:dyDescent="0.25">
      <c r="A107">
        <f>A108-Calculator!$B$15</f>
        <v>210</v>
      </c>
      <c r="B107">
        <v>101.56999999999994</v>
      </c>
      <c r="D107">
        <f>D108-Calculator!$B$27</f>
        <v>50</v>
      </c>
      <c r="E107">
        <v>-858.43000000000006</v>
      </c>
    </row>
    <row r="108" spans="1:5" x14ac:dyDescent="0.25">
      <c r="A108">
        <f>A109-Calculator!$B$15</f>
        <v>215</v>
      </c>
      <c r="B108">
        <v>131.56999999999994</v>
      </c>
      <c r="D108">
        <f>D109-Calculator!$B$27</f>
        <v>55</v>
      </c>
      <c r="E108">
        <v>-828.43000000000006</v>
      </c>
    </row>
    <row r="109" spans="1:5" x14ac:dyDescent="0.25">
      <c r="A109">
        <f>Calculator!B10</f>
        <v>220</v>
      </c>
      <c r="B109">
        <v>161.56999999999994</v>
      </c>
      <c r="D109">
        <f>Calculator!B22</f>
        <v>60</v>
      </c>
      <c r="E109">
        <v>-798.43000000000006</v>
      </c>
    </row>
    <row r="110" spans="1:5" x14ac:dyDescent="0.25">
      <c r="A110">
        <f>A109+Calculator!$B$15</f>
        <v>225</v>
      </c>
      <c r="B110">
        <v>191.56999999999994</v>
      </c>
      <c r="D110">
        <f>D109+Calculator!$B$27</f>
        <v>65</v>
      </c>
      <c r="E110">
        <v>-768.43000000000006</v>
      </c>
    </row>
    <row r="111" spans="1:5" x14ac:dyDescent="0.25">
      <c r="A111">
        <f>A110+Calculator!$B$15</f>
        <v>230</v>
      </c>
      <c r="B111">
        <v>221.56999999999994</v>
      </c>
      <c r="D111">
        <f>D110+Calculator!$B$27</f>
        <v>70</v>
      </c>
      <c r="E111">
        <v>-738.43000000000006</v>
      </c>
    </row>
    <row r="112" spans="1:5" x14ac:dyDescent="0.25">
      <c r="A112">
        <f>A111+Calculator!$B$15</f>
        <v>235</v>
      </c>
      <c r="B112">
        <v>251.56999999999994</v>
      </c>
      <c r="D112">
        <f>D111+Calculator!$B$27</f>
        <v>75</v>
      </c>
      <c r="E112">
        <v>-708.43000000000006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9D4A4-CBE9-42F9-95C2-0573A740F2B5}">
  <dimension ref="A1:H112"/>
  <sheetViews>
    <sheetView topLeftCell="A28" workbookViewId="0">
      <selection activeCell="D42" sqref="D42:D44"/>
    </sheetView>
  </sheetViews>
  <sheetFormatPr defaultRowHeight="15" x14ac:dyDescent="0.25"/>
  <cols>
    <col min="1" max="1" width="25.7109375" customWidth="1"/>
    <col min="5" max="5" width="11" customWidth="1"/>
    <col min="8" max="8" width="11" customWidth="1"/>
  </cols>
  <sheetData>
    <row r="1" spans="1:8" x14ac:dyDescent="0.25">
      <c r="A1" s="59" t="s">
        <v>227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329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458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124</v>
      </c>
      <c r="C7" s="49">
        <f>IF(Calculator!B7="Rice",Calculator!B13,IF(Calculator!B19="Rice",Calculator!B25,6.75))</f>
        <v>6.75</v>
      </c>
      <c r="D7" s="50">
        <f>IF(Calculator!B7="Rice",Calculator!B10,IF(Calculator!B19="Rice",Calculator!B22,160))</f>
        <v>160</v>
      </c>
      <c r="E7" s="28">
        <f>ROUND(C7*D7,2)</f>
        <v>1080</v>
      </c>
      <c r="F7" s="11">
        <v>0</v>
      </c>
      <c r="G7" s="28">
        <f>ROUND(E7*F7,2)</f>
        <v>0</v>
      </c>
      <c r="H7" s="28">
        <f>ROUND(E7-G7,2)</f>
        <v>1080</v>
      </c>
    </row>
    <row r="8" spans="1:8" x14ac:dyDescent="0.25">
      <c r="A8" s="7" t="s">
        <v>11</v>
      </c>
      <c r="C8" s="30"/>
      <c r="E8" s="30">
        <f>SUM(E7:E7)</f>
        <v>1080</v>
      </c>
      <c r="G8" s="12">
        <f>SUM(G7:G7)</f>
        <v>0</v>
      </c>
      <c r="H8" s="12">
        <f>ROUND(E8-G8,2)</f>
        <v>1080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3.5</v>
      </c>
      <c r="E12" s="30">
        <f>ROUND(C12*D12,2)</f>
        <v>26.6</v>
      </c>
      <c r="F12" s="16">
        <v>0</v>
      </c>
      <c r="G12" s="30">
        <f>ROUND(E12*F12,2)</f>
        <v>0</v>
      </c>
      <c r="H12" s="30">
        <f>ROUND(E12-G12,2)</f>
        <v>26.6</v>
      </c>
    </row>
    <row r="13" spans="1:8" x14ac:dyDescent="0.25">
      <c r="A13" s="14" t="s">
        <v>200</v>
      </c>
      <c r="B13" s="14" t="s">
        <v>16</v>
      </c>
      <c r="C13" s="15">
        <v>9.6999999999999993</v>
      </c>
      <c r="D13" s="14">
        <v>1</v>
      </c>
      <c r="E13" s="30">
        <f>ROUND(C13*D13,2)</f>
        <v>9.6999999999999993</v>
      </c>
      <c r="F13" s="16">
        <v>0</v>
      </c>
      <c r="G13" s="30">
        <f>ROUND(E13*F13,2)</f>
        <v>0</v>
      </c>
      <c r="H13" s="30">
        <f>ROUND(E13-G13,2)</f>
        <v>9.6999999999999993</v>
      </c>
    </row>
    <row r="14" spans="1:8" x14ac:dyDescent="0.25">
      <c r="A14" s="14" t="s">
        <v>57</v>
      </c>
      <c r="B14" s="14" t="s">
        <v>16</v>
      </c>
      <c r="C14" s="15">
        <v>6.4</v>
      </c>
      <c r="D14" s="14">
        <v>1.5</v>
      </c>
      <c r="E14" s="30">
        <f>ROUND(C14*D14,2)</f>
        <v>9.6</v>
      </c>
      <c r="F14" s="16">
        <v>0</v>
      </c>
      <c r="G14" s="30">
        <f>ROUND(E14*F14,2)</f>
        <v>0</v>
      </c>
      <c r="H14" s="30">
        <f>ROUND(E14-G14,2)</f>
        <v>9.6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167</v>
      </c>
      <c r="B16" s="14" t="s">
        <v>21</v>
      </c>
      <c r="C16" s="15">
        <v>50</v>
      </c>
      <c r="D16" s="14">
        <v>0.5</v>
      </c>
      <c r="E16" s="30">
        <f>ROUND(C16*D16,2)</f>
        <v>25</v>
      </c>
      <c r="F16" s="16">
        <v>0</v>
      </c>
      <c r="G16" s="30">
        <f>ROUND(E16*F16,2)</f>
        <v>0</v>
      </c>
      <c r="H16" s="30">
        <f>ROUND(E16-G16,2)</f>
        <v>25</v>
      </c>
    </row>
    <row r="17" spans="1:8" x14ac:dyDescent="0.25">
      <c r="A17" s="14" t="s">
        <v>154</v>
      </c>
      <c r="B17" s="14" t="s">
        <v>21</v>
      </c>
      <c r="C17" s="15">
        <v>55.4</v>
      </c>
      <c r="D17" s="14">
        <v>0.5</v>
      </c>
      <c r="E17" s="30">
        <f>ROUND(C17*D17,2)</f>
        <v>27.7</v>
      </c>
      <c r="F17" s="16">
        <v>0</v>
      </c>
      <c r="G17" s="30">
        <f>ROUND(E17*F17,2)</f>
        <v>0</v>
      </c>
      <c r="H17" s="30">
        <f>ROUND(E17-G17,2)</f>
        <v>27.7</v>
      </c>
    </row>
    <row r="18" spans="1:8" x14ac:dyDescent="0.25">
      <c r="A18" s="14" t="s">
        <v>168</v>
      </c>
      <c r="B18" s="14" t="s">
        <v>21</v>
      </c>
      <c r="C18" s="15">
        <v>41.58</v>
      </c>
      <c r="D18" s="14">
        <v>3.3220000000000001</v>
      </c>
      <c r="E18" s="30">
        <f>ROUND(C18*D18,2)</f>
        <v>138.13</v>
      </c>
      <c r="F18" s="16">
        <v>0</v>
      </c>
      <c r="G18" s="30">
        <f>ROUND(E18*F18,2)</f>
        <v>0</v>
      </c>
      <c r="H18" s="30">
        <f>ROUND(E18-G18,2)</f>
        <v>138.13</v>
      </c>
    </row>
    <row r="19" spans="1:8" x14ac:dyDescent="0.25">
      <c r="A19" s="14" t="s">
        <v>169</v>
      </c>
      <c r="B19" s="14" t="s">
        <v>26</v>
      </c>
      <c r="C19" s="15">
        <v>18</v>
      </c>
      <c r="D19" s="14">
        <v>0.8</v>
      </c>
      <c r="E19" s="30">
        <f>ROUND(C19*D19,2)</f>
        <v>14.4</v>
      </c>
      <c r="F19" s="16">
        <v>0</v>
      </c>
      <c r="G19" s="30">
        <f>ROUND(E19*F19,2)</f>
        <v>0</v>
      </c>
      <c r="H19" s="30">
        <f>ROUND(E19-G19,2)</f>
        <v>14.4</v>
      </c>
    </row>
    <row r="20" spans="1:8" x14ac:dyDescent="0.25">
      <c r="A20" s="13" t="s">
        <v>24</v>
      </c>
      <c r="C20" s="30"/>
      <c r="E20" s="30"/>
    </row>
    <row r="21" spans="1:8" x14ac:dyDescent="0.25">
      <c r="A21" s="14" t="s">
        <v>25</v>
      </c>
      <c r="B21" s="14" t="s">
        <v>18</v>
      </c>
      <c r="C21" s="15">
        <v>0.34</v>
      </c>
      <c r="D21" s="14">
        <v>80</v>
      </c>
      <c r="E21" s="30">
        <f t="shared" ref="E21:E28" si="0">ROUND(C21*D21,2)</f>
        <v>27.2</v>
      </c>
      <c r="F21" s="16">
        <v>0</v>
      </c>
      <c r="G21" s="30">
        <f t="shared" ref="G21:G28" si="1">ROUND(E21*F21,2)</f>
        <v>0</v>
      </c>
      <c r="H21" s="30">
        <f t="shared" ref="H21:H28" si="2">ROUND(E21-G21,2)</f>
        <v>27.2</v>
      </c>
    </row>
    <row r="22" spans="1:8" x14ac:dyDescent="0.25">
      <c r="A22" s="14" t="s">
        <v>138</v>
      </c>
      <c r="B22" s="14" t="s">
        <v>26</v>
      </c>
      <c r="C22" s="15">
        <v>3.33</v>
      </c>
      <c r="D22" s="14">
        <v>2</v>
      </c>
      <c r="E22" s="30">
        <f t="shared" si="0"/>
        <v>6.66</v>
      </c>
      <c r="F22" s="16">
        <v>0</v>
      </c>
      <c r="G22" s="30">
        <f t="shared" si="1"/>
        <v>0</v>
      </c>
      <c r="H22" s="30">
        <f t="shared" si="2"/>
        <v>6.66</v>
      </c>
    </row>
    <row r="23" spans="1:8" x14ac:dyDescent="0.25">
      <c r="A23" s="14" t="s">
        <v>170</v>
      </c>
      <c r="B23" s="14" t="s">
        <v>26</v>
      </c>
      <c r="C23" s="15">
        <v>18</v>
      </c>
      <c r="D23" s="14">
        <v>1.3</v>
      </c>
      <c r="E23" s="30">
        <f t="shared" si="0"/>
        <v>23.4</v>
      </c>
      <c r="F23" s="16">
        <v>0</v>
      </c>
      <c r="G23" s="30">
        <f t="shared" si="1"/>
        <v>0</v>
      </c>
      <c r="H23" s="30">
        <f t="shared" si="2"/>
        <v>23.4</v>
      </c>
    </row>
    <row r="24" spans="1:8" x14ac:dyDescent="0.25">
      <c r="A24" s="14" t="s">
        <v>171</v>
      </c>
      <c r="B24" s="14" t="s">
        <v>18</v>
      </c>
      <c r="C24" s="15">
        <v>6.72</v>
      </c>
      <c r="D24" s="14">
        <v>3</v>
      </c>
      <c r="E24" s="30">
        <f t="shared" si="0"/>
        <v>20.16</v>
      </c>
      <c r="F24" s="16">
        <v>0</v>
      </c>
      <c r="G24" s="30">
        <f t="shared" si="1"/>
        <v>0</v>
      </c>
      <c r="H24" s="30">
        <f t="shared" si="2"/>
        <v>20.16</v>
      </c>
    </row>
    <row r="25" spans="1:8" x14ac:dyDescent="0.25">
      <c r="A25" s="14" t="s">
        <v>326</v>
      </c>
      <c r="B25" s="14" t="s">
        <v>18</v>
      </c>
      <c r="C25" s="15">
        <v>4.99</v>
      </c>
      <c r="D25" s="14">
        <v>11</v>
      </c>
      <c r="E25" s="30">
        <f t="shared" si="0"/>
        <v>54.89</v>
      </c>
      <c r="F25" s="16">
        <v>0</v>
      </c>
      <c r="G25" s="30">
        <f t="shared" si="1"/>
        <v>0</v>
      </c>
      <c r="H25" s="30">
        <f t="shared" si="2"/>
        <v>54.89</v>
      </c>
    </row>
    <row r="26" spans="1:8" x14ac:dyDescent="0.25">
      <c r="A26" s="14" t="s">
        <v>173</v>
      </c>
      <c r="B26" s="14" t="s">
        <v>26</v>
      </c>
      <c r="C26" s="15">
        <v>17.5</v>
      </c>
      <c r="D26" s="14">
        <v>2</v>
      </c>
      <c r="E26" s="30">
        <f t="shared" si="0"/>
        <v>35</v>
      </c>
      <c r="F26" s="16">
        <v>0</v>
      </c>
      <c r="G26" s="30">
        <f t="shared" si="1"/>
        <v>0</v>
      </c>
      <c r="H26" s="30">
        <f t="shared" si="2"/>
        <v>35</v>
      </c>
    </row>
    <row r="27" spans="1:8" x14ac:dyDescent="0.25">
      <c r="A27" s="14" t="s">
        <v>203</v>
      </c>
      <c r="B27" s="14" t="s">
        <v>18</v>
      </c>
      <c r="C27" s="15">
        <v>4.9000000000000004</v>
      </c>
      <c r="D27" s="14">
        <v>1.5</v>
      </c>
      <c r="E27" s="30">
        <f t="shared" si="0"/>
        <v>7.35</v>
      </c>
      <c r="F27" s="16">
        <v>0</v>
      </c>
      <c r="G27" s="30">
        <f t="shared" si="1"/>
        <v>0</v>
      </c>
      <c r="H27" s="30">
        <f t="shared" si="2"/>
        <v>7.35</v>
      </c>
    </row>
    <row r="28" spans="1:8" x14ac:dyDescent="0.25">
      <c r="A28" s="14" t="s">
        <v>175</v>
      </c>
      <c r="B28" s="14" t="s">
        <v>18</v>
      </c>
      <c r="C28" s="15">
        <v>1.95</v>
      </c>
      <c r="D28" s="14">
        <v>7.5</v>
      </c>
      <c r="E28" s="30">
        <f t="shared" si="0"/>
        <v>14.63</v>
      </c>
      <c r="F28" s="16">
        <v>0</v>
      </c>
      <c r="G28" s="30">
        <f t="shared" si="1"/>
        <v>0</v>
      </c>
      <c r="H28" s="30">
        <f t="shared" si="2"/>
        <v>14.63</v>
      </c>
    </row>
    <row r="29" spans="1:8" x14ac:dyDescent="0.25">
      <c r="A29" s="13" t="s">
        <v>27</v>
      </c>
      <c r="C29" s="30"/>
      <c r="E29" s="30"/>
    </row>
    <row r="30" spans="1:8" x14ac:dyDescent="0.25">
      <c r="A30" s="14" t="s">
        <v>455</v>
      </c>
      <c r="B30" s="14" t="s">
        <v>18</v>
      </c>
      <c r="C30" s="15">
        <v>1.1299999999999999</v>
      </c>
      <c r="D30" s="14">
        <v>13.5</v>
      </c>
      <c r="E30" s="30">
        <f>ROUND(C30*D30,2)</f>
        <v>15.26</v>
      </c>
      <c r="F30" s="16">
        <v>0</v>
      </c>
      <c r="G30" s="30">
        <f>ROUND(E30*F30,2)</f>
        <v>0</v>
      </c>
      <c r="H30" s="30">
        <f>ROUND(E30-G30,2)</f>
        <v>15.26</v>
      </c>
    </row>
    <row r="31" spans="1:8" x14ac:dyDescent="0.25">
      <c r="A31" s="13" t="s">
        <v>33</v>
      </c>
      <c r="C31" s="30"/>
      <c r="E31" s="30"/>
    </row>
    <row r="32" spans="1:8" x14ac:dyDescent="0.25">
      <c r="A32" s="14" t="s">
        <v>327</v>
      </c>
      <c r="B32" s="14" t="s">
        <v>29</v>
      </c>
      <c r="C32" s="15">
        <v>7.68</v>
      </c>
      <c r="D32" s="14">
        <v>23</v>
      </c>
      <c r="E32" s="30">
        <f>ROUND(C32*D32,2)</f>
        <v>176.64</v>
      </c>
      <c r="F32" s="16">
        <v>0</v>
      </c>
      <c r="G32" s="30">
        <f>ROUND(E32*F32,2)</f>
        <v>0</v>
      </c>
      <c r="H32" s="30">
        <f>ROUND(E32-G32,2)</f>
        <v>176.64</v>
      </c>
    </row>
    <row r="33" spans="1:8" x14ac:dyDescent="0.25">
      <c r="A33" s="14" t="s">
        <v>328</v>
      </c>
      <c r="B33" s="14" t="s">
        <v>29</v>
      </c>
      <c r="C33" s="15">
        <v>7.68</v>
      </c>
      <c r="D33" s="14">
        <v>4.25</v>
      </c>
      <c r="E33" s="30">
        <f>ROUND(C33*D33,2)</f>
        <v>32.64</v>
      </c>
      <c r="F33" s="16">
        <v>0</v>
      </c>
      <c r="G33" s="30">
        <f>ROUND(E33*F33,2)</f>
        <v>0</v>
      </c>
      <c r="H33" s="30">
        <f>ROUND(E33-G33,2)</f>
        <v>32.64</v>
      </c>
    </row>
    <row r="34" spans="1:8" x14ac:dyDescent="0.25">
      <c r="A34" s="14" t="s">
        <v>177</v>
      </c>
      <c r="B34" s="14" t="s">
        <v>178</v>
      </c>
      <c r="C34" s="15">
        <v>0.28999999999999998</v>
      </c>
      <c r="D34" s="14">
        <v>4.25</v>
      </c>
      <c r="E34" s="30">
        <f>ROUND(C34*D34,2)</f>
        <v>1.23</v>
      </c>
      <c r="F34" s="16">
        <v>0</v>
      </c>
      <c r="G34" s="30">
        <f>ROUND(E34*F34,2)</f>
        <v>0</v>
      </c>
      <c r="H34" s="30">
        <f>ROUND(E34-G34,2)</f>
        <v>1.23</v>
      </c>
    </row>
    <row r="35" spans="1:8" x14ac:dyDescent="0.25">
      <c r="A35" s="13" t="s">
        <v>114</v>
      </c>
      <c r="C35" s="30"/>
      <c r="E35" s="30"/>
    </row>
    <row r="36" spans="1:8" x14ac:dyDescent="0.25">
      <c r="A36" s="14" t="s">
        <v>181</v>
      </c>
      <c r="B36" s="14" t="s">
        <v>26</v>
      </c>
      <c r="C36" s="15">
        <v>1.34</v>
      </c>
      <c r="D36" s="14">
        <v>1.5</v>
      </c>
      <c r="E36" s="30">
        <f>ROUND(C36*D36,2)</f>
        <v>2.0099999999999998</v>
      </c>
      <c r="F36" s="16">
        <v>0</v>
      </c>
      <c r="G36" s="30">
        <f>ROUND(E36*F36,2)</f>
        <v>0</v>
      </c>
      <c r="H36" s="30">
        <f>ROUND(E36-G36,2)</f>
        <v>2.0099999999999998</v>
      </c>
    </row>
    <row r="37" spans="1:8" x14ac:dyDescent="0.25">
      <c r="A37" s="14" t="s">
        <v>180</v>
      </c>
      <c r="B37" s="14" t="s">
        <v>26</v>
      </c>
      <c r="C37" s="15">
        <v>4.75</v>
      </c>
      <c r="D37" s="14">
        <v>0.5</v>
      </c>
      <c r="E37" s="30">
        <f>ROUND(C37*D37,2)</f>
        <v>2.38</v>
      </c>
      <c r="F37" s="16">
        <v>0</v>
      </c>
      <c r="G37" s="30">
        <f>ROUND(E37*F37,2)</f>
        <v>0</v>
      </c>
      <c r="H37" s="30">
        <f>ROUND(E37-G37,2)</f>
        <v>2.38</v>
      </c>
    </row>
    <row r="38" spans="1:8" x14ac:dyDescent="0.25">
      <c r="A38" s="14" t="s">
        <v>183</v>
      </c>
      <c r="B38" s="14" t="s">
        <v>26</v>
      </c>
      <c r="C38" s="15">
        <v>2.86</v>
      </c>
      <c r="D38" s="14">
        <v>4</v>
      </c>
      <c r="E38" s="30">
        <f>ROUND(C38*D38,2)</f>
        <v>11.44</v>
      </c>
      <c r="F38" s="16">
        <v>0</v>
      </c>
      <c r="G38" s="30">
        <f>ROUND(E38*F38,2)</f>
        <v>0</v>
      </c>
      <c r="H38" s="30">
        <f>ROUND(E38-G38,2)</f>
        <v>11.44</v>
      </c>
    </row>
    <row r="39" spans="1:8" x14ac:dyDescent="0.25">
      <c r="A39" s="13" t="s">
        <v>61</v>
      </c>
      <c r="C39" s="30"/>
      <c r="E39" s="30"/>
    </row>
    <row r="40" spans="1:8" x14ac:dyDescent="0.25">
      <c r="A40" s="14" t="s">
        <v>184</v>
      </c>
      <c r="B40" s="14" t="s">
        <v>21</v>
      </c>
      <c r="C40" s="15">
        <v>8</v>
      </c>
      <c r="D40" s="14">
        <v>4.3220000000000001</v>
      </c>
      <c r="E40" s="30">
        <f>ROUND(C40*D40,2)</f>
        <v>34.58</v>
      </c>
      <c r="F40" s="16">
        <v>0</v>
      </c>
      <c r="G40" s="30">
        <f>ROUND(E40*F40,2)</f>
        <v>0</v>
      </c>
      <c r="H40" s="30">
        <f>ROUND(E40-G40,2)</f>
        <v>34.58</v>
      </c>
    </row>
    <row r="41" spans="1:8" x14ac:dyDescent="0.25">
      <c r="A41" s="13" t="s">
        <v>131</v>
      </c>
      <c r="C41" s="30"/>
      <c r="E41" s="30"/>
    </row>
    <row r="42" spans="1:8" x14ac:dyDescent="0.25">
      <c r="A42" s="14" t="s">
        <v>185</v>
      </c>
      <c r="B42" s="14" t="s">
        <v>124</v>
      </c>
      <c r="C42" s="15">
        <v>0.35</v>
      </c>
      <c r="D42" s="14">
        <f>$D$7</f>
        <v>160</v>
      </c>
      <c r="E42" s="30">
        <f>ROUND(C42*D42,2)</f>
        <v>56</v>
      </c>
      <c r="F42" s="16">
        <v>0</v>
      </c>
      <c r="G42" s="30">
        <f>ROUND(E42*F42,2)</f>
        <v>0</v>
      </c>
      <c r="H42" s="30">
        <f>ROUND(E42-G42,2)</f>
        <v>56</v>
      </c>
    </row>
    <row r="43" spans="1:8" x14ac:dyDescent="0.25">
      <c r="A43" s="13" t="s">
        <v>186</v>
      </c>
      <c r="C43" s="30"/>
      <c r="E43" s="30"/>
    </row>
    <row r="44" spans="1:8" x14ac:dyDescent="0.25">
      <c r="A44" s="14" t="s">
        <v>187</v>
      </c>
      <c r="B44" s="14" t="s">
        <v>124</v>
      </c>
      <c r="C44" s="15">
        <v>0.4</v>
      </c>
      <c r="D44" s="14">
        <f>$D$7</f>
        <v>160</v>
      </c>
      <c r="E44" s="30">
        <f>ROUND(C44*D44,2)</f>
        <v>64</v>
      </c>
      <c r="F44" s="16">
        <v>0</v>
      </c>
      <c r="G44" s="30">
        <f>ROUND(E44*F44,2)</f>
        <v>0</v>
      </c>
      <c r="H44" s="30">
        <f>ROUND(E44-G44,2)</f>
        <v>64</v>
      </c>
    </row>
    <row r="45" spans="1:8" x14ac:dyDescent="0.25">
      <c r="A45" s="13" t="s">
        <v>99</v>
      </c>
      <c r="C45" s="30"/>
      <c r="E45" s="30"/>
    </row>
    <row r="46" spans="1:8" x14ac:dyDescent="0.25">
      <c r="A46" s="14" t="s">
        <v>188</v>
      </c>
      <c r="B46" s="14" t="s">
        <v>48</v>
      </c>
      <c r="C46" s="15">
        <v>4.5</v>
      </c>
      <c r="D46" s="14">
        <v>0.5</v>
      </c>
      <c r="E46" s="30">
        <f>ROUND(C46*D46,2)</f>
        <v>2.25</v>
      </c>
      <c r="F46" s="16">
        <v>0</v>
      </c>
      <c r="G46" s="30">
        <f>ROUND(E46*F46,2)</f>
        <v>0</v>
      </c>
      <c r="H46" s="30">
        <f>ROUND(E46-G46,2)</f>
        <v>2.25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189</v>
      </c>
      <c r="B48" s="14" t="s">
        <v>48</v>
      </c>
      <c r="C48" s="15">
        <v>8</v>
      </c>
      <c r="D48" s="14">
        <v>1</v>
      </c>
      <c r="E48" s="30">
        <f>ROUND(C48*D48,2)</f>
        <v>8</v>
      </c>
      <c r="F48" s="16">
        <v>0</v>
      </c>
      <c r="G48" s="30">
        <f>ROUND(E48*F48,2)</f>
        <v>0</v>
      </c>
      <c r="H48" s="30">
        <f>ROUND(E48-G48,2)</f>
        <v>8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16.54</v>
      </c>
      <c r="D52" s="14">
        <v>0.5</v>
      </c>
      <c r="E52" s="30">
        <f>ROUND(C52*D52,2)</f>
        <v>8.27</v>
      </c>
      <c r="F52" s="16">
        <v>0</v>
      </c>
      <c r="G52" s="30">
        <f>ROUND(E52*F52,2)</f>
        <v>0</v>
      </c>
      <c r="H52" s="30">
        <f>ROUND(E52-G52,2)</f>
        <v>8.27</v>
      </c>
    </row>
    <row r="53" spans="1:8" x14ac:dyDescent="0.25">
      <c r="A53" s="14" t="s">
        <v>134</v>
      </c>
      <c r="B53" s="14" t="s">
        <v>39</v>
      </c>
      <c r="C53" s="15">
        <v>16.54</v>
      </c>
      <c r="D53" s="14">
        <v>0.11</v>
      </c>
      <c r="E53" s="30">
        <f>ROUND(C53*D53,2)</f>
        <v>1.82</v>
      </c>
      <c r="F53" s="16">
        <v>0</v>
      </c>
      <c r="G53" s="30">
        <f>ROUND(E53*F53,2)</f>
        <v>0</v>
      </c>
      <c r="H53" s="30">
        <f>ROUND(E53-G53,2)</f>
        <v>1.82</v>
      </c>
    </row>
    <row r="54" spans="1:8" x14ac:dyDescent="0.25">
      <c r="A54" s="13" t="s">
        <v>40</v>
      </c>
      <c r="C54" s="30"/>
      <c r="E54" s="30"/>
    </row>
    <row r="55" spans="1:8" x14ac:dyDescent="0.25">
      <c r="A55" s="14" t="s">
        <v>41</v>
      </c>
      <c r="B55" s="14" t="s">
        <v>39</v>
      </c>
      <c r="C55" s="15">
        <v>9.06</v>
      </c>
      <c r="D55" s="14">
        <v>2.375</v>
      </c>
      <c r="E55" s="30">
        <f>ROUND(C55*D55,2)</f>
        <v>21.52</v>
      </c>
      <c r="F55" s="16">
        <v>0</v>
      </c>
      <c r="G55" s="30">
        <f>ROUND(E55*F55,2)</f>
        <v>0</v>
      </c>
      <c r="H55" s="30">
        <f>ROUND(E55-G55,2)</f>
        <v>21.52</v>
      </c>
    </row>
    <row r="56" spans="1:8" x14ac:dyDescent="0.25">
      <c r="A56" s="13" t="s">
        <v>43</v>
      </c>
      <c r="C56" s="30"/>
      <c r="E56" s="30"/>
    </row>
    <row r="57" spans="1:8" x14ac:dyDescent="0.25">
      <c r="A57" s="14" t="s">
        <v>41</v>
      </c>
      <c r="B57" s="14" t="s">
        <v>39</v>
      </c>
      <c r="C57" s="15">
        <v>9.06</v>
      </c>
      <c r="D57" s="14">
        <v>0.25</v>
      </c>
      <c r="E57" s="30">
        <f>ROUND(C57*D57,2)</f>
        <v>2.27</v>
      </c>
      <c r="F57" s="16">
        <v>0</v>
      </c>
      <c r="G57" s="30">
        <f>ROUND(E57*F57,2)</f>
        <v>0</v>
      </c>
      <c r="H57" s="30">
        <f>ROUND(E57-G57,2)</f>
        <v>2.27</v>
      </c>
    </row>
    <row r="58" spans="1:8" x14ac:dyDescent="0.25">
      <c r="A58" s="14" t="s">
        <v>42</v>
      </c>
      <c r="B58" s="14" t="s">
        <v>39</v>
      </c>
      <c r="C58" s="15">
        <v>9.06</v>
      </c>
      <c r="D58" s="14">
        <v>7.8600000000000003E-2</v>
      </c>
      <c r="E58" s="30">
        <f>ROUND(C58*D58,2)</f>
        <v>0.71</v>
      </c>
      <c r="F58" s="16">
        <v>0</v>
      </c>
      <c r="G58" s="30">
        <f>ROUND(E58*F58,2)</f>
        <v>0</v>
      </c>
      <c r="H58" s="30">
        <f>ROUND(E58-G58,2)</f>
        <v>0.71</v>
      </c>
    </row>
    <row r="59" spans="1:8" x14ac:dyDescent="0.25">
      <c r="A59" s="13" t="s">
        <v>100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0.7</v>
      </c>
      <c r="E60" s="30">
        <f>ROUND(C60*D60,2)</f>
        <v>6.34</v>
      </c>
      <c r="F60" s="16">
        <v>0</v>
      </c>
      <c r="G60" s="30">
        <f>ROUND(E60*F60,2)</f>
        <v>0</v>
      </c>
      <c r="H60" s="30">
        <f>ROUND(E60-G60,2)</f>
        <v>6.34</v>
      </c>
    </row>
    <row r="61" spans="1:8" x14ac:dyDescent="0.25">
      <c r="A61" s="14" t="s">
        <v>44</v>
      </c>
      <c r="B61" s="14" t="s">
        <v>39</v>
      </c>
      <c r="C61" s="15">
        <v>16.54</v>
      </c>
      <c r="D61" s="14">
        <v>0.47960000000000003</v>
      </c>
      <c r="E61" s="30">
        <f>ROUND(C61*D61,2)</f>
        <v>7.93</v>
      </c>
      <c r="F61" s="16">
        <v>0</v>
      </c>
      <c r="G61" s="30">
        <f>ROUND(E61*F61,2)</f>
        <v>0</v>
      </c>
      <c r="H61" s="30">
        <f>ROUND(E61-G61,2)</f>
        <v>7.93</v>
      </c>
    </row>
    <row r="62" spans="1:8" x14ac:dyDescent="0.25">
      <c r="A62" s="13" t="s">
        <v>45</v>
      </c>
      <c r="C62" s="30"/>
      <c r="E62" s="30"/>
    </row>
    <row r="63" spans="1:8" x14ac:dyDescent="0.25">
      <c r="A63" s="14" t="s">
        <v>38</v>
      </c>
      <c r="B63" s="14" t="s">
        <v>19</v>
      </c>
      <c r="C63" s="15">
        <v>4.4800000000000004</v>
      </c>
      <c r="D63" s="14">
        <v>7.2043999999999997</v>
      </c>
      <c r="E63" s="30">
        <f>ROUND(C63*D63,2)</f>
        <v>32.28</v>
      </c>
      <c r="F63" s="16">
        <v>0</v>
      </c>
      <c r="G63" s="30">
        <f>ROUND(E63*F63,2)</f>
        <v>0</v>
      </c>
      <c r="H63" s="30">
        <f>ROUND(E63-G63,2)</f>
        <v>32.28</v>
      </c>
    </row>
    <row r="64" spans="1:8" x14ac:dyDescent="0.25">
      <c r="A64" s="14" t="s">
        <v>134</v>
      </c>
      <c r="B64" s="14" t="s">
        <v>19</v>
      </c>
      <c r="C64" s="15">
        <v>4.4800000000000004</v>
      </c>
      <c r="D64" s="14">
        <v>2.4064000000000001</v>
      </c>
      <c r="E64" s="30">
        <f>ROUND(C64*D64,2)</f>
        <v>10.78</v>
      </c>
      <c r="F64" s="16">
        <v>0</v>
      </c>
      <c r="G64" s="30">
        <f>ROUND(E64*F64,2)</f>
        <v>0</v>
      </c>
      <c r="H64" s="30">
        <f>ROUND(E64-G64,2)</f>
        <v>10.78</v>
      </c>
    </row>
    <row r="65" spans="1:8" x14ac:dyDescent="0.25">
      <c r="A65" s="14" t="s">
        <v>190</v>
      </c>
      <c r="B65" s="14" t="s">
        <v>19</v>
      </c>
      <c r="C65" s="15">
        <v>4.4800000000000004</v>
      </c>
      <c r="D65" s="14">
        <v>21.995000000000001</v>
      </c>
      <c r="E65" s="30">
        <f>ROUND(C65*D65,2)</f>
        <v>98.54</v>
      </c>
      <c r="F65" s="16">
        <v>0</v>
      </c>
      <c r="G65" s="30">
        <f>ROUND(E65*F65,2)</f>
        <v>0</v>
      </c>
      <c r="H65" s="30">
        <f>ROUND(E65-G65,2)</f>
        <v>98.54</v>
      </c>
    </row>
    <row r="66" spans="1:8" x14ac:dyDescent="0.25">
      <c r="A66" s="13" t="s">
        <v>47</v>
      </c>
      <c r="C66" s="30"/>
      <c r="E66" s="30"/>
    </row>
    <row r="67" spans="1:8" x14ac:dyDescent="0.25">
      <c r="A67" s="14" t="s">
        <v>42</v>
      </c>
      <c r="B67" s="14" t="s">
        <v>48</v>
      </c>
      <c r="C67" s="15">
        <v>9.6300000000000008</v>
      </c>
      <c r="D67" s="14">
        <v>1</v>
      </c>
      <c r="E67" s="30">
        <f>ROUND(C67*D67,2)</f>
        <v>9.6300000000000008</v>
      </c>
      <c r="F67" s="16">
        <v>0</v>
      </c>
      <c r="G67" s="30">
        <f>ROUND(E67*F67,2)</f>
        <v>0</v>
      </c>
      <c r="H67" s="30">
        <f t="shared" ref="H67:H73" si="3">ROUND(E67-G67,2)</f>
        <v>9.6300000000000008</v>
      </c>
    </row>
    <row r="68" spans="1:8" x14ac:dyDescent="0.25">
      <c r="A68" s="14" t="s">
        <v>38</v>
      </c>
      <c r="B68" s="14" t="s">
        <v>48</v>
      </c>
      <c r="C68" s="15">
        <v>4.4800000000000004</v>
      </c>
      <c r="D68" s="14">
        <v>1</v>
      </c>
      <c r="E68" s="30">
        <f>ROUND(C68*D68,2)</f>
        <v>4.4800000000000004</v>
      </c>
      <c r="F68" s="16">
        <v>0</v>
      </c>
      <c r="G68" s="30">
        <f>ROUND(E68*F68,2)</f>
        <v>0</v>
      </c>
      <c r="H68" s="30">
        <f t="shared" si="3"/>
        <v>4.4800000000000004</v>
      </c>
    </row>
    <row r="69" spans="1:8" x14ac:dyDescent="0.25">
      <c r="A69" s="14" t="s">
        <v>134</v>
      </c>
      <c r="B69" s="14" t="s">
        <v>48</v>
      </c>
      <c r="C69" s="15">
        <v>5.95</v>
      </c>
      <c r="D69" s="14">
        <v>1</v>
      </c>
      <c r="E69" s="30">
        <f>ROUND(C69*D69,2)</f>
        <v>5.95</v>
      </c>
      <c r="F69" s="16">
        <v>0</v>
      </c>
      <c r="G69" s="30">
        <f>ROUND(E69*F69,2)</f>
        <v>0</v>
      </c>
      <c r="H69" s="30">
        <f t="shared" si="3"/>
        <v>5.95</v>
      </c>
    </row>
    <row r="70" spans="1:8" x14ac:dyDescent="0.25">
      <c r="A70" s="14" t="s">
        <v>190</v>
      </c>
      <c r="B70" s="14" t="s">
        <v>48</v>
      </c>
      <c r="C70" s="15">
        <v>14.31</v>
      </c>
      <c r="D70" s="14">
        <v>1</v>
      </c>
      <c r="E70" s="30">
        <f>ROUND(C70*D70,2)</f>
        <v>14.31</v>
      </c>
      <c r="F70" s="16">
        <v>0</v>
      </c>
      <c r="G70" s="30">
        <f>ROUND(E70*F70,2)</f>
        <v>0</v>
      </c>
      <c r="H70" s="30">
        <f t="shared" si="3"/>
        <v>14.31</v>
      </c>
    </row>
    <row r="71" spans="1:8" x14ac:dyDescent="0.25">
      <c r="A71" s="9" t="s">
        <v>49</v>
      </c>
      <c r="B71" s="9" t="s">
        <v>48</v>
      </c>
      <c r="C71" s="10">
        <v>28.22</v>
      </c>
      <c r="D71" s="9">
        <v>1</v>
      </c>
      <c r="E71" s="28">
        <f>ROUND(C71*D71,2)</f>
        <v>28.22</v>
      </c>
      <c r="F71" s="11">
        <v>0</v>
      </c>
      <c r="G71" s="28">
        <f>ROUND(E71*F71,2)</f>
        <v>0</v>
      </c>
      <c r="H71" s="28">
        <f t="shared" si="3"/>
        <v>28.22</v>
      </c>
    </row>
    <row r="72" spans="1:8" x14ac:dyDescent="0.25">
      <c r="A72" s="7" t="s">
        <v>50</v>
      </c>
      <c r="C72" s="30"/>
      <c r="E72" s="30">
        <f>SUM(E12:E71)</f>
        <v>1103.2300000000002</v>
      </c>
      <c r="G72" s="12">
        <f>SUM(G12:G71)</f>
        <v>0</v>
      </c>
      <c r="H72" s="12">
        <f t="shared" si="3"/>
        <v>1103.23</v>
      </c>
    </row>
    <row r="73" spans="1:8" x14ac:dyDescent="0.25">
      <c r="A73" s="7" t="s">
        <v>51</v>
      </c>
      <c r="C73" s="30"/>
      <c r="E73" s="30">
        <f>+E8-E72</f>
        <v>-23.230000000000246</v>
      </c>
      <c r="G73" s="12">
        <f>+G8-G72</f>
        <v>0</v>
      </c>
      <c r="H73" s="12">
        <f t="shared" si="3"/>
        <v>-23.23</v>
      </c>
    </row>
    <row r="74" spans="1:8" x14ac:dyDescent="0.25">
      <c r="A74" t="s">
        <v>12</v>
      </c>
      <c r="C74" s="30"/>
      <c r="E74" s="30"/>
    </row>
    <row r="75" spans="1:8" x14ac:dyDescent="0.25">
      <c r="A75" s="7" t="s">
        <v>52</v>
      </c>
      <c r="C75" s="30"/>
      <c r="E75" s="30"/>
    </row>
    <row r="76" spans="1:8" x14ac:dyDescent="0.25">
      <c r="A76" s="14" t="s">
        <v>42</v>
      </c>
      <c r="B76" s="14" t="s">
        <v>48</v>
      </c>
      <c r="C76" s="15">
        <v>24.42</v>
      </c>
      <c r="D76" s="14">
        <v>1</v>
      </c>
      <c r="E76" s="30">
        <f>ROUND(C76*D76,2)</f>
        <v>24.42</v>
      </c>
      <c r="F76" s="16">
        <v>0</v>
      </c>
      <c r="G76" s="30">
        <f>ROUND(E76*F76,2)</f>
        <v>0</v>
      </c>
      <c r="H76" s="30">
        <f t="shared" ref="H76:H82" si="4">ROUND(E76-G76,2)</f>
        <v>24.42</v>
      </c>
    </row>
    <row r="77" spans="1:8" x14ac:dyDescent="0.25">
      <c r="A77" s="14" t="s">
        <v>38</v>
      </c>
      <c r="B77" s="14" t="s">
        <v>48</v>
      </c>
      <c r="C77" s="15">
        <v>31.58</v>
      </c>
      <c r="D77" s="14">
        <v>1</v>
      </c>
      <c r="E77" s="30">
        <f>ROUND(C77*D77,2)</f>
        <v>31.58</v>
      </c>
      <c r="F77" s="16">
        <v>0</v>
      </c>
      <c r="G77" s="30">
        <f>ROUND(E77*F77,2)</f>
        <v>0</v>
      </c>
      <c r="H77" s="30">
        <f t="shared" si="4"/>
        <v>31.58</v>
      </c>
    </row>
    <row r="78" spans="1:8" x14ac:dyDescent="0.25">
      <c r="A78" s="14" t="s">
        <v>134</v>
      </c>
      <c r="B78" s="14" t="s">
        <v>48</v>
      </c>
      <c r="C78" s="15">
        <v>26.16</v>
      </c>
      <c r="D78" s="14">
        <v>1</v>
      </c>
      <c r="E78" s="30">
        <f>ROUND(C78*D78,2)</f>
        <v>26.16</v>
      </c>
      <c r="F78" s="16">
        <v>0</v>
      </c>
      <c r="G78" s="30">
        <f>ROUND(E78*F78,2)</f>
        <v>0</v>
      </c>
      <c r="H78" s="30">
        <f t="shared" si="4"/>
        <v>26.16</v>
      </c>
    </row>
    <row r="79" spans="1:8" x14ac:dyDescent="0.25">
      <c r="A79" s="9" t="s">
        <v>190</v>
      </c>
      <c r="B79" s="9" t="s">
        <v>48</v>
      </c>
      <c r="C79" s="10">
        <v>80.849999999999994</v>
      </c>
      <c r="D79" s="9">
        <v>1</v>
      </c>
      <c r="E79" s="28">
        <f>ROUND(C79*D79,2)</f>
        <v>80.849999999999994</v>
      </c>
      <c r="F79" s="11">
        <v>0</v>
      </c>
      <c r="G79" s="28">
        <f>ROUND(E79*F79,2)</f>
        <v>0</v>
      </c>
      <c r="H79" s="28">
        <f t="shared" si="4"/>
        <v>80.849999999999994</v>
      </c>
    </row>
    <row r="80" spans="1:8" x14ac:dyDescent="0.25">
      <c r="A80" s="7" t="s">
        <v>53</v>
      </c>
      <c r="C80" s="30"/>
      <c r="E80" s="30">
        <f>SUM(E76:E79)</f>
        <v>163.01</v>
      </c>
      <c r="G80" s="12">
        <f>SUM(G76:G79)</f>
        <v>0</v>
      </c>
      <c r="H80" s="12">
        <f t="shared" si="4"/>
        <v>163.01</v>
      </c>
    </row>
    <row r="81" spans="1:8" x14ac:dyDescent="0.25">
      <c r="A81" s="7" t="s">
        <v>54</v>
      </c>
      <c r="C81" s="30"/>
      <c r="E81" s="30">
        <f>+E72+E80</f>
        <v>1266.2400000000002</v>
      </c>
      <c r="G81" s="12">
        <f>+G72+G80</f>
        <v>0</v>
      </c>
      <c r="H81" s="12">
        <f t="shared" si="4"/>
        <v>1266.24</v>
      </c>
    </row>
    <row r="82" spans="1:8" x14ac:dyDescent="0.25">
      <c r="A82" s="7" t="s">
        <v>55</v>
      </c>
      <c r="C82" s="30"/>
      <c r="E82" s="30">
        <f>+E8-E81</f>
        <v>-186.24000000000024</v>
      </c>
      <c r="G82" s="12">
        <f>+G8-G81</f>
        <v>0</v>
      </c>
      <c r="H82" s="12">
        <f t="shared" si="4"/>
        <v>-186.24</v>
      </c>
    </row>
    <row r="83" spans="1:8" x14ac:dyDescent="0.25">
      <c r="A83" t="s">
        <v>120</v>
      </c>
      <c r="C83" s="30"/>
      <c r="E83" s="30"/>
    </row>
    <row r="84" spans="1:8" x14ac:dyDescent="0.25">
      <c r="A84" t="s">
        <v>427</v>
      </c>
      <c r="C84" s="30"/>
      <c r="E84" s="30"/>
    </row>
    <row r="85" spans="1:8" x14ac:dyDescent="0.25">
      <c r="C85" s="30"/>
      <c r="E85" s="30"/>
    </row>
    <row r="86" spans="1:8" x14ac:dyDescent="0.25">
      <c r="A86" s="7" t="s">
        <v>121</v>
      </c>
      <c r="C86" s="30"/>
      <c r="E86" s="30"/>
    </row>
    <row r="87" spans="1:8" x14ac:dyDescent="0.25">
      <c r="A87" s="7" t="s">
        <v>122</v>
      </c>
      <c r="C87" s="30"/>
      <c r="E87" s="30"/>
    </row>
    <row r="99" spans="1:5" x14ac:dyDescent="0.25">
      <c r="A99" s="7" t="s">
        <v>50</v>
      </c>
      <c r="E99" s="34">
        <f>VLOOKUP(A99,$A$1:$H$98,5,FALSE)</f>
        <v>1103.2300000000002</v>
      </c>
    </row>
    <row r="100" spans="1:5" x14ac:dyDescent="0.25">
      <c r="A100" s="7" t="s">
        <v>295</v>
      </c>
      <c r="E100" s="34">
        <f>VLOOKUP(A100,$A$1:$H$98,5,FALSE)</f>
        <v>163.01</v>
      </c>
    </row>
    <row r="101" spans="1:5" x14ac:dyDescent="0.25">
      <c r="A101" s="7" t="s">
        <v>296</v>
      </c>
      <c r="E101" s="34">
        <f t="shared" ref="E101:E102" si="5">VLOOKUP(A101,$A$1:$H$98,5,FALSE)</f>
        <v>1266.2400000000002</v>
      </c>
    </row>
    <row r="102" spans="1:5" x14ac:dyDescent="0.25">
      <c r="A102" s="7" t="s">
        <v>55</v>
      </c>
      <c r="E102" s="34">
        <f t="shared" si="5"/>
        <v>-186.24000000000024</v>
      </c>
    </row>
    <row r="104" spans="1:5" x14ac:dyDescent="0.25">
      <c r="A104" s="42" t="s">
        <v>257</v>
      </c>
      <c r="D104" s="39" t="s">
        <v>258</v>
      </c>
    </row>
    <row r="105" spans="1:5" x14ac:dyDescent="0.25">
      <c r="B105" s="34">
        <f>E102</f>
        <v>-186.24000000000024</v>
      </c>
      <c r="E105" s="34">
        <f>E102</f>
        <v>-186.24000000000024</v>
      </c>
    </row>
    <row r="106" spans="1:5" x14ac:dyDescent="0.25">
      <c r="A106">
        <f>A107-Calculator!$B$15</f>
        <v>205</v>
      </c>
      <c r="B106">
        <f t="dataTable" ref="B106:B112" dt2D="0" dtr="0" r1="D7"/>
        <v>83.759999999999764</v>
      </c>
      <c r="D106">
        <f>D107-Calculator!$B$27</f>
        <v>45</v>
      </c>
      <c r="E106">
        <f t="dataTable" ref="E106:E112" dt2D="0" dtr="0" r1="D7" ca="1"/>
        <v>-876.24000000000024</v>
      </c>
    </row>
    <row r="107" spans="1:5" x14ac:dyDescent="0.25">
      <c r="A107">
        <f>A108-Calculator!$B$15</f>
        <v>210</v>
      </c>
      <c r="B107">
        <v>113.75999999999976</v>
      </c>
      <c r="D107">
        <f>D108-Calculator!$B$27</f>
        <v>50</v>
      </c>
      <c r="E107">
        <v>-846.24000000000024</v>
      </c>
    </row>
    <row r="108" spans="1:5" x14ac:dyDescent="0.25">
      <c r="A108">
        <f>A109-Calculator!$B$15</f>
        <v>215</v>
      </c>
      <c r="B108">
        <v>143.75999999999976</v>
      </c>
      <c r="D108">
        <f>D109-Calculator!$B$27</f>
        <v>55</v>
      </c>
      <c r="E108">
        <v>-816.24</v>
      </c>
    </row>
    <row r="109" spans="1:5" x14ac:dyDescent="0.25">
      <c r="A109">
        <f>Calculator!B10</f>
        <v>220</v>
      </c>
      <c r="B109">
        <v>173.75999999999976</v>
      </c>
      <c r="D109">
        <f>Calculator!B22</f>
        <v>60</v>
      </c>
      <c r="E109">
        <v>-786.24</v>
      </c>
    </row>
    <row r="110" spans="1:5" x14ac:dyDescent="0.25">
      <c r="A110">
        <f>A109+Calculator!$B$15</f>
        <v>225</v>
      </c>
      <c r="B110">
        <v>203.75999999999976</v>
      </c>
      <c r="D110">
        <f>D109+Calculator!$B$27</f>
        <v>65</v>
      </c>
      <c r="E110">
        <v>-756.24</v>
      </c>
    </row>
    <row r="111" spans="1:5" x14ac:dyDescent="0.25">
      <c r="A111">
        <f>A110+Calculator!$B$15</f>
        <v>230</v>
      </c>
      <c r="B111">
        <v>233.75999999999976</v>
      </c>
      <c r="D111">
        <f>D110+Calculator!$B$27</f>
        <v>70</v>
      </c>
      <c r="E111">
        <v>-726.24</v>
      </c>
    </row>
    <row r="112" spans="1:5" x14ac:dyDescent="0.25">
      <c r="A112">
        <f>A111+Calculator!$B$15</f>
        <v>235</v>
      </c>
      <c r="B112">
        <v>263.75999999999976</v>
      </c>
      <c r="D112">
        <f>D111+Calculator!$B$27</f>
        <v>75</v>
      </c>
      <c r="E112">
        <v>-696.24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236DA-7F38-4010-8D44-266F0A2853EE}">
  <dimension ref="A1:H112"/>
  <sheetViews>
    <sheetView topLeftCell="A34" workbookViewId="0">
      <selection activeCell="D44" sqref="D44:D46"/>
    </sheetView>
  </sheetViews>
  <sheetFormatPr defaultRowHeight="15" x14ac:dyDescent="0.25"/>
  <cols>
    <col min="1" max="1" width="25.7109375" customWidth="1"/>
    <col min="5" max="5" width="11" customWidth="1"/>
    <col min="8" max="8" width="11" customWidth="1"/>
  </cols>
  <sheetData>
    <row r="1" spans="1:8" x14ac:dyDescent="0.25">
      <c r="A1" s="59" t="s">
        <v>228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330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457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124</v>
      </c>
      <c r="C7" s="49">
        <f>IF(Calculator!B7="Rice",Calculator!B13,IF(Calculator!B19="Rice",Calculator!B25,6.75))</f>
        <v>6.75</v>
      </c>
      <c r="D7" s="50">
        <f>IF(Calculator!B7="Rice",Calculator!B10,IF(Calculator!B19="Rice",Calculator!B22,160))</f>
        <v>160</v>
      </c>
      <c r="E7" s="28">
        <f>ROUND(C7*D7,2)</f>
        <v>1080</v>
      </c>
      <c r="F7" s="11">
        <v>0</v>
      </c>
      <c r="G7" s="28">
        <f>ROUND(E7*F7,2)</f>
        <v>0</v>
      </c>
      <c r="H7" s="28">
        <f>ROUND(E7-G7,2)</f>
        <v>1080</v>
      </c>
    </row>
    <row r="8" spans="1:8" x14ac:dyDescent="0.25">
      <c r="A8" s="7" t="s">
        <v>11</v>
      </c>
      <c r="C8" s="30"/>
      <c r="E8" s="30">
        <f>SUM(E7:E7)</f>
        <v>1080</v>
      </c>
      <c r="G8" s="12">
        <f>SUM(G7:G7)</f>
        <v>0</v>
      </c>
      <c r="H8" s="12">
        <f>ROUND(E8-G8,2)</f>
        <v>1080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3.5</v>
      </c>
      <c r="E12" s="30">
        <f>ROUND(C12*D12,2)</f>
        <v>26.6</v>
      </c>
      <c r="F12" s="16">
        <v>0</v>
      </c>
      <c r="G12" s="30">
        <f>ROUND(E12*F12,2)</f>
        <v>0</v>
      </c>
      <c r="H12" s="30">
        <f>ROUND(E12-G12,2)</f>
        <v>26.6</v>
      </c>
    </row>
    <row r="13" spans="1:8" x14ac:dyDescent="0.25">
      <c r="A13" s="14" t="s">
        <v>200</v>
      </c>
      <c r="B13" s="14" t="s">
        <v>16</v>
      </c>
      <c r="C13" s="15">
        <v>9.6999999999999993</v>
      </c>
      <c r="D13" s="14">
        <v>1</v>
      </c>
      <c r="E13" s="30">
        <f>ROUND(C13*D13,2)</f>
        <v>9.6999999999999993</v>
      </c>
      <c r="F13" s="16">
        <v>0</v>
      </c>
      <c r="G13" s="30">
        <f>ROUND(E13*F13,2)</f>
        <v>0</v>
      </c>
      <c r="H13" s="30">
        <f>ROUND(E13-G13,2)</f>
        <v>9.6999999999999993</v>
      </c>
    </row>
    <row r="14" spans="1:8" x14ac:dyDescent="0.25">
      <c r="A14" s="14" t="s">
        <v>57</v>
      </c>
      <c r="B14" s="14" t="s">
        <v>16</v>
      </c>
      <c r="C14" s="15">
        <v>6.4</v>
      </c>
      <c r="D14" s="14">
        <v>1.5</v>
      </c>
      <c r="E14" s="30">
        <f>ROUND(C14*D14,2)</f>
        <v>9.6</v>
      </c>
      <c r="F14" s="16">
        <v>0</v>
      </c>
      <c r="G14" s="30">
        <f>ROUND(E14*F14,2)</f>
        <v>0</v>
      </c>
      <c r="H14" s="30">
        <f>ROUND(E14-G14,2)</f>
        <v>9.6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167</v>
      </c>
      <c r="B16" s="14" t="s">
        <v>21</v>
      </c>
      <c r="C16" s="15">
        <v>50</v>
      </c>
      <c r="D16" s="14">
        <v>0.5</v>
      </c>
      <c r="E16" s="30">
        <f>ROUND(C16*D16,2)</f>
        <v>25</v>
      </c>
      <c r="F16" s="16">
        <v>0</v>
      </c>
      <c r="G16" s="30">
        <f>ROUND(E16*F16,2)</f>
        <v>0</v>
      </c>
      <c r="H16" s="30">
        <f>ROUND(E16-G16,2)</f>
        <v>25</v>
      </c>
    </row>
    <row r="17" spans="1:8" x14ac:dyDescent="0.25">
      <c r="A17" s="14" t="s">
        <v>154</v>
      </c>
      <c r="B17" s="14" t="s">
        <v>21</v>
      </c>
      <c r="C17" s="15">
        <v>55.4</v>
      </c>
      <c r="D17" s="14">
        <v>0.5</v>
      </c>
      <c r="E17" s="30">
        <f>ROUND(C17*D17,2)</f>
        <v>27.7</v>
      </c>
      <c r="F17" s="16">
        <v>0</v>
      </c>
      <c r="G17" s="30">
        <f>ROUND(E17*F17,2)</f>
        <v>0</v>
      </c>
      <c r="H17" s="30">
        <f>ROUND(E17-G17,2)</f>
        <v>27.7</v>
      </c>
    </row>
    <row r="18" spans="1:8" x14ac:dyDescent="0.25">
      <c r="A18" s="14" t="s">
        <v>168</v>
      </c>
      <c r="B18" s="14" t="s">
        <v>21</v>
      </c>
      <c r="C18" s="15">
        <v>41.58</v>
      </c>
      <c r="D18" s="14">
        <v>3.3220000000000001</v>
      </c>
      <c r="E18" s="30">
        <f>ROUND(C18*D18,2)</f>
        <v>138.13</v>
      </c>
      <c r="F18" s="16">
        <v>0</v>
      </c>
      <c r="G18" s="30">
        <f>ROUND(E18*F18,2)</f>
        <v>0</v>
      </c>
      <c r="H18" s="30">
        <f>ROUND(E18-G18,2)</f>
        <v>138.13</v>
      </c>
    </row>
    <row r="19" spans="1:8" x14ac:dyDescent="0.25">
      <c r="A19" s="14" t="s">
        <v>169</v>
      </c>
      <c r="B19" s="14" t="s">
        <v>26</v>
      </c>
      <c r="C19" s="15">
        <v>18</v>
      </c>
      <c r="D19" s="14">
        <v>0.8</v>
      </c>
      <c r="E19" s="30">
        <f>ROUND(C19*D19,2)</f>
        <v>14.4</v>
      </c>
      <c r="F19" s="16">
        <v>0</v>
      </c>
      <c r="G19" s="30">
        <f>ROUND(E19*F19,2)</f>
        <v>0</v>
      </c>
      <c r="H19" s="30">
        <f>ROUND(E19-G19,2)</f>
        <v>14.4</v>
      </c>
    </row>
    <row r="20" spans="1:8" x14ac:dyDescent="0.25">
      <c r="A20" s="13" t="s">
        <v>24</v>
      </c>
      <c r="C20" s="30"/>
      <c r="E20" s="30"/>
    </row>
    <row r="21" spans="1:8" x14ac:dyDescent="0.25">
      <c r="A21" s="14" t="s">
        <v>25</v>
      </c>
      <c r="B21" s="14" t="s">
        <v>18</v>
      </c>
      <c r="C21" s="15">
        <v>0.34</v>
      </c>
      <c r="D21" s="14">
        <v>80</v>
      </c>
      <c r="E21" s="30">
        <f t="shared" ref="E21:E28" si="0">ROUND(C21*D21,2)</f>
        <v>27.2</v>
      </c>
      <c r="F21" s="16">
        <v>0</v>
      </c>
      <c r="G21" s="30">
        <f t="shared" ref="G21:G28" si="1">ROUND(E21*F21,2)</f>
        <v>0</v>
      </c>
      <c r="H21" s="30">
        <f t="shared" ref="H21:H28" si="2">ROUND(E21-G21,2)</f>
        <v>27.2</v>
      </c>
    </row>
    <row r="22" spans="1:8" x14ac:dyDescent="0.25">
      <c r="A22" s="14" t="s">
        <v>138</v>
      </c>
      <c r="B22" s="14" t="s">
        <v>26</v>
      </c>
      <c r="C22" s="15">
        <v>3.33</v>
      </c>
      <c r="D22" s="14">
        <v>2</v>
      </c>
      <c r="E22" s="30">
        <f t="shared" si="0"/>
        <v>6.66</v>
      </c>
      <c r="F22" s="16">
        <v>0</v>
      </c>
      <c r="G22" s="30">
        <f t="shared" si="1"/>
        <v>0</v>
      </c>
      <c r="H22" s="30">
        <f t="shared" si="2"/>
        <v>6.66</v>
      </c>
    </row>
    <row r="23" spans="1:8" x14ac:dyDescent="0.25">
      <c r="A23" s="14" t="s">
        <v>170</v>
      </c>
      <c r="B23" s="14" t="s">
        <v>26</v>
      </c>
      <c r="C23" s="15">
        <v>18</v>
      </c>
      <c r="D23" s="14">
        <v>1.3</v>
      </c>
      <c r="E23" s="30">
        <f t="shared" si="0"/>
        <v>23.4</v>
      </c>
      <c r="F23" s="16">
        <v>0</v>
      </c>
      <c r="G23" s="30">
        <f t="shared" si="1"/>
        <v>0</v>
      </c>
      <c r="H23" s="30">
        <f t="shared" si="2"/>
        <v>23.4</v>
      </c>
    </row>
    <row r="24" spans="1:8" x14ac:dyDescent="0.25">
      <c r="A24" s="14" t="s">
        <v>171</v>
      </c>
      <c r="B24" s="14" t="s">
        <v>18</v>
      </c>
      <c r="C24" s="15">
        <v>6.72</v>
      </c>
      <c r="D24" s="14">
        <v>3</v>
      </c>
      <c r="E24" s="30">
        <f t="shared" si="0"/>
        <v>20.16</v>
      </c>
      <c r="F24" s="16">
        <v>0</v>
      </c>
      <c r="G24" s="30">
        <f t="shared" si="1"/>
        <v>0</v>
      </c>
      <c r="H24" s="30">
        <f t="shared" si="2"/>
        <v>20.16</v>
      </c>
    </row>
    <row r="25" spans="1:8" x14ac:dyDescent="0.25">
      <c r="A25" s="14" t="s">
        <v>326</v>
      </c>
      <c r="B25" s="14" t="s">
        <v>18</v>
      </c>
      <c r="C25" s="15">
        <v>4.99</v>
      </c>
      <c r="D25" s="14">
        <v>11</v>
      </c>
      <c r="E25" s="30">
        <f t="shared" si="0"/>
        <v>54.89</v>
      </c>
      <c r="F25" s="16">
        <v>0</v>
      </c>
      <c r="G25" s="30">
        <f t="shared" si="1"/>
        <v>0</v>
      </c>
      <c r="H25" s="30">
        <f t="shared" si="2"/>
        <v>54.89</v>
      </c>
    </row>
    <row r="26" spans="1:8" x14ac:dyDescent="0.25">
      <c r="A26" s="14" t="s">
        <v>173</v>
      </c>
      <c r="B26" s="14" t="s">
        <v>26</v>
      </c>
      <c r="C26" s="15">
        <v>17.5</v>
      </c>
      <c r="D26" s="14">
        <v>2</v>
      </c>
      <c r="E26" s="30">
        <f t="shared" si="0"/>
        <v>35</v>
      </c>
      <c r="F26" s="16">
        <v>0</v>
      </c>
      <c r="G26" s="30">
        <f t="shared" si="1"/>
        <v>0</v>
      </c>
      <c r="H26" s="30">
        <f t="shared" si="2"/>
        <v>35</v>
      </c>
    </row>
    <row r="27" spans="1:8" x14ac:dyDescent="0.25">
      <c r="A27" s="14" t="s">
        <v>203</v>
      </c>
      <c r="B27" s="14" t="s">
        <v>18</v>
      </c>
      <c r="C27" s="15">
        <v>4.9000000000000004</v>
      </c>
      <c r="D27" s="14">
        <v>1.5</v>
      </c>
      <c r="E27" s="30">
        <f t="shared" si="0"/>
        <v>7.35</v>
      </c>
      <c r="F27" s="16">
        <v>0</v>
      </c>
      <c r="G27" s="30">
        <f t="shared" si="1"/>
        <v>0</v>
      </c>
      <c r="H27" s="30">
        <f t="shared" si="2"/>
        <v>7.35</v>
      </c>
    </row>
    <row r="28" spans="1:8" x14ac:dyDescent="0.25">
      <c r="A28" s="14" t="s">
        <v>175</v>
      </c>
      <c r="B28" s="14" t="s">
        <v>18</v>
      </c>
      <c r="C28" s="15">
        <v>1.95</v>
      </c>
      <c r="D28" s="14">
        <v>7.5</v>
      </c>
      <c r="E28" s="30">
        <f t="shared" si="0"/>
        <v>14.63</v>
      </c>
      <c r="F28" s="16">
        <v>0</v>
      </c>
      <c r="G28" s="30">
        <f t="shared" si="1"/>
        <v>0</v>
      </c>
      <c r="H28" s="30">
        <f t="shared" si="2"/>
        <v>14.63</v>
      </c>
    </row>
    <row r="29" spans="1:8" x14ac:dyDescent="0.25">
      <c r="A29" s="13" t="s">
        <v>27</v>
      </c>
      <c r="C29" s="30"/>
      <c r="E29" s="30"/>
    </row>
    <row r="30" spans="1:8" x14ac:dyDescent="0.25">
      <c r="A30" s="14" t="s">
        <v>455</v>
      </c>
      <c r="B30" s="14" t="s">
        <v>18</v>
      </c>
      <c r="C30" s="15">
        <v>1.1299999999999999</v>
      </c>
      <c r="D30" s="14">
        <v>13.5</v>
      </c>
      <c r="E30" s="30">
        <f>ROUND(C30*D30,2)</f>
        <v>15.26</v>
      </c>
      <c r="F30" s="16">
        <v>0</v>
      </c>
      <c r="G30" s="30">
        <f>ROUND(E30*F30,2)</f>
        <v>0</v>
      </c>
      <c r="H30" s="30">
        <f>ROUND(E30-G30,2)</f>
        <v>15.26</v>
      </c>
    </row>
    <row r="31" spans="1:8" x14ac:dyDescent="0.25">
      <c r="A31" s="13" t="s">
        <v>30</v>
      </c>
      <c r="C31" s="30"/>
      <c r="E31" s="30"/>
    </row>
    <row r="32" spans="1:8" x14ac:dyDescent="0.25">
      <c r="A32" s="14" t="s">
        <v>31</v>
      </c>
      <c r="B32" s="14" t="s">
        <v>32</v>
      </c>
      <c r="C32" s="15">
        <v>0.24</v>
      </c>
      <c r="D32" s="14">
        <v>33</v>
      </c>
      <c r="E32" s="30">
        <f>ROUND(C32*D32,2)</f>
        <v>7.92</v>
      </c>
      <c r="F32" s="16">
        <v>0</v>
      </c>
      <c r="G32" s="30">
        <f>ROUND(E32*F32,2)</f>
        <v>0</v>
      </c>
      <c r="H32" s="30">
        <f>ROUND(E32-G32,2)</f>
        <v>7.92</v>
      </c>
    </row>
    <row r="33" spans="1:8" x14ac:dyDescent="0.25">
      <c r="A33" s="13" t="s">
        <v>33</v>
      </c>
      <c r="C33" s="30"/>
      <c r="E33" s="30"/>
    </row>
    <row r="34" spans="1:8" x14ac:dyDescent="0.25">
      <c r="A34" s="14" t="s">
        <v>327</v>
      </c>
      <c r="B34" s="14" t="s">
        <v>29</v>
      </c>
      <c r="C34" s="15">
        <v>7.68</v>
      </c>
      <c r="D34" s="14">
        <v>23</v>
      </c>
      <c r="E34" s="30">
        <f>ROUND(C34*D34,2)</f>
        <v>176.64</v>
      </c>
      <c r="F34" s="16">
        <v>0</v>
      </c>
      <c r="G34" s="30">
        <f>ROUND(E34*F34,2)</f>
        <v>0</v>
      </c>
      <c r="H34" s="30">
        <f>ROUND(E34-G34,2)</f>
        <v>176.64</v>
      </c>
    </row>
    <row r="35" spans="1:8" x14ac:dyDescent="0.25">
      <c r="A35" s="14" t="s">
        <v>328</v>
      </c>
      <c r="B35" s="14" t="s">
        <v>29</v>
      </c>
      <c r="C35" s="15">
        <v>7.68</v>
      </c>
      <c r="D35" s="14">
        <v>4.25</v>
      </c>
      <c r="E35" s="30">
        <f>ROUND(C35*D35,2)</f>
        <v>32.64</v>
      </c>
      <c r="F35" s="16">
        <v>0</v>
      </c>
      <c r="G35" s="30">
        <f>ROUND(E35*F35,2)</f>
        <v>0</v>
      </c>
      <c r="H35" s="30">
        <f>ROUND(E35-G35,2)</f>
        <v>32.64</v>
      </c>
    </row>
    <row r="36" spans="1:8" x14ac:dyDescent="0.25">
      <c r="A36" s="14" t="s">
        <v>177</v>
      </c>
      <c r="B36" s="14" t="s">
        <v>178</v>
      </c>
      <c r="C36" s="15">
        <v>0.28999999999999998</v>
      </c>
      <c r="D36" s="14">
        <v>4.25</v>
      </c>
      <c r="E36" s="30">
        <f>ROUND(C36*D36,2)</f>
        <v>1.23</v>
      </c>
      <c r="F36" s="16">
        <v>0</v>
      </c>
      <c r="G36" s="30">
        <f>ROUND(E36*F36,2)</f>
        <v>0</v>
      </c>
      <c r="H36" s="30">
        <f>ROUND(E36-G36,2)</f>
        <v>1.23</v>
      </c>
    </row>
    <row r="37" spans="1:8" x14ac:dyDescent="0.25">
      <c r="A37" s="13" t="s">
        <v>114</v>
      </c>
      <c r="C37" s="30"/>
      <c r="E37" s="30"/>
    </row>
    <row r="38" spans="1:8" x14ac:dyDescent="0.25">
      <c r="A38" s="14" t="s">
        <v>181</v>
      </c>
      <c r="B38" s="14" t="s">
        <v>26</v>
      </c>
      <c r="C38" s="15">
        <v>1.34</v>
      </c>
      <c r="D38" s="14">
        <v>1.5</v>
      </c>
      <c r="E38" s="30">
        <f>ROUND(C38*D38,2)</f>
        <v>2.0099999999999998</v>
      </c>
      <c r="F38" s="16">
        <v>0</v>
      </c>
      <c r="G38" s="30">
        <f>ROUND(E38*F38,2)</f>
        <v>0</v>
      </c>
      <c r="H38" s="30">
        <f>ROUND(E38-G38,2)</f>
        <v>2.0099999999999998</v>
      </c>
    </row>
    <row r="39" spans="1:8" x14ac:dyDescent="0.25">
      <c r="A39" s="14" t="s">
        <v>180</v>
      </c>
      <c r="B39" s="14" t="s">
        <v>26</v>
      </c>
      <c r="C39" s="15">
        <v>4.75</v>
      </c>
      <c r="D39" s="14">
        <v>0.5</v>
      </c>
      <c r="E39" s="30">
        <f>ROUND(C39*D39,2)</f>
        <v>2.38</v>
      </c>
      <c r="F39" s="16">
        <v>0</v>
      </c>
      <c r="G39" s="30">
        <f>ROUND(E39*F39,2)</f>
        <v>0</v>
      </c>
      <c r="H39" s="30">
        <f>ROUND(E39-G39,2)</f>
        <v>2.38</v>
      </c>
    </row>
    <row r="40" spans="1:8" x14ac:dyDescent="0.25">
      <c r="A40" s="14" t="s">
        <v>183</v>
      </c>
      <c r="B40" s="14" t="s">
        <v>26</v>
      </c>
      <c r="C40" s="15">
        <v>2.86</v>
      </c>
      <c r="D40" s="14">
        <v>4</v>
      </c>
      <c r="E40" s="30">
        <f>ROUND(C40*D40,2)</f>
        <v>11.44</v>
      </c>
      <c r="F40" s="16">
        <v>0</v>
      </c>
      <c r="G40" s="30">
        <f>ROUND(E40*F40,2)</f>
        <v>0</v>
      </c>
      <c r="H40" s="30">
        <f>ROUND(E40-G40,2)</f>
        <v>11.44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184</v>
      </c>
      <c r="B42" s="14" t="s">
        <v>21</v>
      </c>
      <c r="C42" s="15">
        <v>8</v>
      </c>
      <c r="D42" s="14">
        <v>4.3220000000000001</v>
      </c>
      <c r="E42" s="30">
        <f>ROUND(C42*D42,2)</f>
        <v>34.58</v>
      </c>
      <c r="F42" s="16">
        <v>0</v>
      </c>
      <c r="G42" s="30">
        <f>ROUND(E42*F42,2)</f>
        <v>0</v>
      </c>
      <c r="H42" s="30">
        <f>ROUND(E42-G42,2)</f>
        <v>34.58</v>
      </c>
    </row>
    <row r="43" spans="1:8" x14ac:dyDescent="0.25">
      <c r="A43" s="13" t="s">
        <v>131</v>
      </c>
      <c r="C43" s="30"/>
      <c r="E43" s="30"/>
    </row>
    <row r="44" spans="1:8" x14ac:dyDescent="0.25">
      <c r="A44" s="14" t="s">
        <v>185</v>
      </c>
      <c r="B44" s="14" t="s">
        <v>124</v>
      </c>
      <c r="C44" s="15">
        <v>0.35</v>
      </c>
      <c r="D44" s="14">
        <f>$D$7</f>
        <v>160</v>
      </c>
      <c r="E44" s="30">
        <f>ROUND(C44*D44,2)</f>
        <v>56</v>
      </c>
      <c r="F44" s="16">
        <v>0</v>
      </c>
      <c r="G44" s="30">
        <f>ROUND(E44*F44,2)</f>
        <v>0</v>
      </c>
      <c r="H44" s="30">
        <f>ROUND(E44-G44,2)</f>
        <v>56</v>
      </c>
    </row>
    <row r="45" spans="1:8" x14ac:dyDescent="0.25">
      <c r="A45" s="13" t="s">
        <v>186</v>
      </c>
      <c r="C45" s="30"/>
      <c r="E45" s="30"/>
    </row>
    <row r="46" spans="1:8" x14ac:dyDescent="0.25">
      <c r="A46" s="14" t="s">
        <v>187</v>
      </c>
      <c r="B46" s="14" t="s">
        <v>124</v>
      </c>
      <c r="C46" s="15">
        <v>0.4</v>
      </c>
      <c r="D46" s="14">
        <f>$D$7</f>
        <v>160</v>
      </c>
      <c r="E46" s="30">
        <f>ROUND(C46*D46,2)</f>
        <v>64</v>
      </c>
      <c r="F46" s="16">
        <v>0</v>
      </c>
      <c r="G46" s="30">
        <f>ROUND(E46*F46,2)</f>
        <v>0</v>
      </c>
      <c r="H46" s="30">
        <f>ROUND(E46-G46,2)</f>
        <v>64</v>
      </c>
    </row>
    <row r="47" spans="1:8" x14ac:dyDescent="0.25">
      <c r="A47" s="13" t="s">
        <v>99</v>
      </c>
      <c r="C47" s="30"/>
      <c r="E47" s="30"/>
    </row>
    <row r="48" spans="1:8" x14ac:dyDescent="0.25">
      <c r="A48" s="14" t="s">
        <v>188</v>
      </c>
      <c r="B48" s="14" t="s">
        <v>48</v>
      </c>
      <c r="C48" s="15">
        <v>4.5</v>
      </c>
      <c r="D48" s="14">
        <v>0.5</v>
      </c>
      <c r="E48" s="30">
        <f>ROUND(C48*D48,2)</f>
        <v>2.25</v>
      </c>
      <c r="F48" s="16">
        <v>0</v>
      </c>
      <c r="G48" s="30">
        <f>ROUND(E48*F48,2)</f>
        <v>0</v>
      </c>
      <c r="H48" s="30">
        <f>ROUND(E48-G48,2)</f>
        <v>2.25</v>
      </c>
    </row>
    <row r="49" spans="1:8" x14ac:dyDescent="0.25">
      <c r="A49" s="13" t="s">
        <v>116</v>
      </c>
      <c r="C49" s="30"/>
      <c r="E49" s="30"/>
    </row>
    <row r="50" spans="1:8" x14ac:dyDescent="0.25">
      <c r="A50" s="14" t="s">
        <v>189</v>
      </c>
      <c r="B50" s="14" t="s">
        <v>48</v>
      </c>
      <c r="C50" s="15">
        <v>8</v>
      </c>
      <c r="D50" s="14">
        <v>1</v>
      </c>
      <c r="E50" s="30">
        <f>ROUND(C50*D50,2)</f>
        <v>8</v>
      </c>
      <c r="F50" s="16">
        <v>0</v>
      </c>
      <c r="G50" s="30">
        <f>ROUND(E50*F50,2)</f>
        <v>0</v>
      </c>
      <c r="H50" s="30">
        <f>ROUND(E50-G50,2)</f>
        <v>8</v>
      </c>
    </row>
    <row r="51" spans="1:8" x14ac:dyDescent="0.25">
      <c r="A51" s="13" t="s">
        <v>118</v>
      </c>
      <c r="C51" s="30"/>
      <c r="E51" s="30"/>
    </row>
    <row r="52" spans="1:8" x14ac:dyDescent="0.25">
      <c r="A52" s="14" t="s">
        <v>119</v>
      </c>
      <c r="B52" s="14" t="s">
        <v>48</v>
      </c>
      <c r="C52" s="15">
        <v>10</v>
      </c>
      <c r="D52" s="14">
        <v>0.33300000000000002</v>
      </c>
      <c r="E52" s="30">
        <f>ROUND(C52*D52,2)</f>
        <v>3.33</v>
      </c>
      <c r="F52" s="16">
        <v>0</v>
      </c>
      <c r="G52" s="30">
        <f>ROUND(E52*F52,2)</f>
        <v>0</v>
      </c>
      <c r="H52" s="30">
        <f>ROUND(E52-G52,2)</f>
        <v>3.33</v>
      </c>
    </row>
    <row r="53" spans="1:8" x14ac:dyDescent="0.25">
      <c r="A53" s="13" t="s">
        <v>37</v>
      </c>
      <c r="C53" s="30"/>
      <c r="E53" s="30"/>
    </row>
    <row r="54" spans="1:8" x14ac:dyDescent="0.25">
      <c r="A54" s="14" t="s">
        <v>38</v>
      </c>
      <c r="B54" s="14" t="s">
        <v>39</v>
      </c>
      <c r="C54" s="15">
        <v>16.54</v>
      </c>
      <c r="D54" s="14">
        <v>0.52810000000000001</v>
      </c>
      <c r="E54" s="30">
        <f>ROUND(C54*D54,2)</f>
        <v>8.73</v>
      </c>
      <c r="F54" s="16">
        <v>0</v>
      </c>
      <c r="G54" s="30">
        <f>ROUND(E54*F54,2)</f>
        <v>0</v>
      </c>
      <c r="H54" s="30">
        <f>ROUND(E54-G54,2)</f>
        <v>8.73</v>
      </c>
    </row>
    <row r="55" spans="1:8" x14ac:dyDescent="0.25">
      <c r="A55" s="14" t="s">
        <v>134</v>
      </c>
      <c r="B55" s="14" t="s">
        <v>39</v>
      </c>
      <c r="C55" s="15">
        <v>16.54</v>
      </c>
      <c r="D55" s="14">
        <v>0.11</v>
      </c>
      <c r="E55" s="30">
        <f>ROUND(C55*D55,2)</f>
        <v>1.82</v>
      </c>
      <c r="F55" s="16">
        <v>0</v>
      </c>
      <c r="G55" s="30">
        <f>ROUND(E55*F55,2)</f>
        <v>0</v>
      </c>
      <c r="H55" s="30">
        <f>ROUND(E55-G55,2)</f>
        <v>1.82</v>
      </c>
    </row>
    <row r="56" spans="1:8" x14ac:dyDescent="0.25">
      <c r="A56" s="13" t="s">
        <v>40</v>
      </c>
      <c r="C56" s="30"/>
      <c r="E56" s="30"/>
    </row>
    <row r="57" spans="1:8" x14ac:dyDescent="0.25">
      <c r="A57" s="14" t="s">
        <v>41</v>
      </c>
      <c r="B57" s="14" t="s">
        <v>39</v>
      </c>
      <c r="C57" s="15">
        <v>9.06</v>
      </c>
      <c r="D57" s="14">
        <v>1.125</v>
      </c>
      <c r="E57" s="30">
        <f>ROUND(C57*D57,2)</f>
        <v>10.19</v>
      </c>
      <c r="F57" s="16">
        <v>0</v>
      </c>
      <c r="G57" s="30">
        <f>ROUND(E57*F57,2)</f>
        <v>0</v>
      </c>
      <c r="H57" s="30">
        <f>ROUND(E57-G57,2)</f>
        <v>10.19</v>
      </c>
    </row>
    <row r="58" spans="1:8" x14ac:dyDescent="0.25">
      <c r="A58" s="14" t="s">
        <v>42</v>
      </c>
      <c r="B58" s="14" t="s">
        <v>39</v>
      </c>
      <c r="C58" s="15">
        <v>9.06</v>
      </c>
      <c r="D58" s="14">
        <v>3.7499999999999999E-2</v>
      </c>
      <c r="E58" s="30">
        <f>ROUND(C58*D58,2)</f>
        <v>0.34</v>
      </c>
      <c r="F58" s="16">
        <v>0</v>
      </c>
      <c r="G58" s="30">
        <f>ROUND(E58*F58,2)</f>
        <v>0</v>
      </c>
      <c r="H58" s="30">
        <f>ROUND(E58-G58,2)</f>
        <v>0.34</v>
      </c>
    </row>
    <row r="59" spans="1:8" x14ac:dyDescent="0.25">
      <c r="A59" s="13" t="s">
        <v>43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0.25</v>
      </c>
      <c r="E60" s="30">
        <f>ROUND(C60*D60,2)</f>
        <v>2.27</v>
      </c>
      <c r="F60" s="16">
        <v>0</v>
      </c>
      <c r="G60" s="30">
        <f>ROUND(E60*F60,2)</f>
        <v>0</v>
      </c>
      <c r="H60" s="30">
        <f>ROUND(E60-G60,2)</f>
        <v>2.27</v>
      </c>
    </row>
    <row r="61" spans="1:8" x14ac:dyDescent="0.25">
      <c r="A61" s="14" t="s">
        <v>42</v>
      </c>
      <c r="B61" s="14" t="s">
        <v>39</v>
      </c>
      <c r="C61" s="15">
        <v>9.06</v>
      </c>
      <c r="D61" s="14">
        <v>7.8600000000000003E-2</v>
      </c>
      <c r="E61" s="30">
        <f>ROUND(C61*D61,2)</f>
        <v>0.71</v>
      </c>
      <c r="F61" s="16">
        <v>0</v>
      </c>
      <c r="G61" s="30">
        <f>ROUND(E61*F61,2)</f>
        <v>0</v>
      </c>
      <c r="H61" s="30">
        <f>ROUND(E61-G61,2)</f>
        <v>0.71</v>
      </c>
    </row>
    <row r="62" spans="1:8" x14ac:dyDescent="0.25">
      <c r="A62" s="13" t="s">
        <v>100</v>
      </c>
      <c r="C62" s="30"/>
      <c r="E62" s="30"/>
    </row>
    <row r="63" spans="1:8" x14ac:dyDescent="0.25">
      <c r="A63" s="14" t="s">
        <v>41</v>
      </c>
      <c r="B63" s="14" t="s">
        <v>39</v>
      </c>
      <c r="C63" s="15">
        <v>9.06</v>
      </c>
      <c r="D63" s="14">
        <v>0.7</v>
      </c>
      <c r="E63" s="30">
        <f>ROUND(C63*D63,2)</f>
        <v>6.34</v>
      </c>
      <c r="F63" s="16">
        <v>0</v>
      </c>
      <c r="G63" s="30">
        <f>ROUND(E63*F63,2)</f>
        <v>0</v>
      </c>
      <c r="H63" s="30">
        <f>ROUND(E63-G63,2)</f>
        <v>6.34</v>
      </c>
    </row>
    <row r="64" spans="1:8" x14ac:dyDescent="0.25">
      <c r="A64" s="14" t="s">
        <v>44</v>
      </c>
      <c r="B64" s="14" t="s">
        <v>39</v>
      </c>
      <c r="C64" s="15">
        <v>16.54</v>
      </c>
      <c r="D64" s="14">
        <v>0.47960000000000003</v>
      </c>
      <c r="E64" s="30">
        <f>ROUND(C64*D64,2)</f>
        <v>7.93</v>
      </c>
      <c r="F64" s="16">
        <v>0</v>
      </c>
      <c r="G64" s="30">
        <f>ROUND(E64*F64,2)</f>
        <v>0</v>
      </c>
      <c r="H64" s="30">
        <f>ROUND(E64-G64,2)</f>
        <v>7.93</v>
      </c>
    </row>
    <row r="65" spans="1:8" x14ac:dyDescent="0.25">
      <c r="A65" s="13" t="s">
        <v>45</v>
      </c>
      <c r="C65" s="30"/>
      <c r="E65" s="30"/>
    </row>
    <row r="66" spans="1:8" x14ac:dyDescent="0.25">
      <c r="A66" s="14" t="s">
        <v>38</v>
      </c>
      <c r="B66" s="14" t="s">
        <v>19</v>
      </c>
      <c r="C66" s="15">
        <v>4.4800000000000004</v>
      </c>
      <c r="D66" s="14">
        <v>7.4504999999999999</v>
      </c>
      <c r="E66" s="30">
        <f>ROUND(C66*D66,2)</f>
        <v>33.380000000000003</v>
      </c>
      <c r="F66" s="16">
        <v>0</v>
      </c>
      <c r="G66" s="30">
        <f>ROUND(E66*F66,2)</f>
        <v>0</v>
      </c>
      <c r="H66" s="30">
        <f>ROUND(E66-G66,2)</f>
        <v>33.380000000000003</v>
      </c>
    </row>
    <row r="67" spans="1:8" x14ac:dyDescent="0.25">
      <c r="A67" s="14" t="s">
        <v>134</v>
      </c>
      <c r="B67" s="14" t="s">
        <v>19</v>
      </c>
      <c r="C67" s="15">
        <v>4.4800000000000004</v>
      </c>
      <c r="D67" s="14">
        <v>2.4064000000000001</v>
      </c>
      <c r="E67" s="30">
        <f>ROUND(C67*D67,2)</f>
        <v>10.78</v>
      </c>
      <c r="F67" s="16">
        <v>0</v>
      </c>
      <c r="G67" s="30">
        <f>ROUND(E67*F67,2)</f>
        <v>0</v>
      </c>
      <c r="H67" s="30">
        <f>ROUND(E67-G67,2)</f>
        <v>10.78</v>
      </c>
    </row>
    <row r="68" spans="1:8" x14ac:dyDescent="0.25">
      <c r="A68" s="14" t="s">
        <v>190</v>
      </c>
      <c r="B68" s="14" t="s">
        <v>19</v>
      </c>
      <c r="C68" s="15">
        <v>4.4800000000000004</v>
      </c>
      <c r="D68" s="14">
        <v>18.736499999999999</v>
      </c>
      <c r="E68" s="30">
        <f>ROUND(C68*D68,2)</f>
        <v>83.94</v>
      </c>
      <c r="F68" s="16">
        <v>0</v>
      </c>
      <c r="G68" s="30">
        <f>ROUND(E68*F68,2)</f>
        <v>0</v>
      </c>
      <c r="H68" s="30">
        <f>ROUND(E68-G68,2)</f>
        <v>83.94</v>
      </c>
    </row>
    <row r="69" spans="1:8" x14ac:dyDescent="0.25">
      <c r="A69" s="13" t="s">
        <v>47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9.73</v>
      </c>
      <c r="D70" s="14">
        <v>1</v>
      </c>
      <c r="E70" s="30">
        <f>ROUND(C70*D70,2)</f>
        <v>9.73</v>
      </c>
      <c r="F70" s="16">
        <v>0</v>
      </c>
      <c r="G70" s="30">
        <f>ROUND(E70*F70,2)</f>
        <v>0</v>
      </c>
      <c r="H70" s="30">
        <f t="shared" ref="H70:H76" si="3">ROUND(E70-G70,2)</f>
        <v>9.73</v>
      </c>
    </row>
    <row r="71" spans="1:8" x14ac:dyDescent="0.25">
      <c r="A71" s="14" t="s">
        <v>38</v>
      </c>
      <c r="B71" s="14" t="s">
        <v>48</v>
      </c>
      <c r="C71" s="15">
        <v>4.6399999999999997</v>
      </c>
      <c r="D71" s="14">
        <v>1</v>
      </c>
      <c r="E71" s="30">
        <f>ROUND(C71*D71,2)</f>
        <v>4.6399999999999997</v>
      </c>
      <c r="F71" s="16">
        <v>0</v>
      </c>
      <c r="G71" s="30">
        <f>ROUND(E71*F71,2)</f>
        <v>0</v>
      </c>
      <c r="H71" s="30">
        <f t="shared" si="3"/>
        <v>4.6399999999999997</v>
      </c>
    </row>
    <row r="72" spans="1:8" x14ac:dyDescent="0.25">
      <c r="A72" s="14" t="s">
        <v>134</v>
      </c>
      <c r="B72" s="14" t="s">
        <v>48</v>
      </c>
      <c r="C72" s="15">
        <v>5.95</v>
      </c>
      <c r="D72" s="14">
        <v>1</v>
      </c>
      <c r="E72" s="30">
        <f>ROUND(C72*D72,2)</f>
        <v>5.95</v>
      </c>
      <c r="F72" s="16">
        <v>0</v>
      </c>
      <c r="G72" s="30">
        <f>ROUND(E72*F72,2)</f>
        <v>0</v>
      </c>
      <c r="H72" s="30">
        <f t="shared" si="3"/>
        <v>5.95</v>
      </c>
    </row>
    <row r="73" spans="1:8" x14ac:dyDescent="0.25">
      <c r="A73" s="14" t="s">
        <v>190</v>
      </c>
      <c r="B73" s="14" t="s">
        <v>48</v>
      </c>
      <c r="C73" s="15">
        <v>13.96</v>
      </c>
      <c r="D73" s="14">
        <v>1</v>
      </c>
      <c r="E73" s="30">
        <f>ROUND(C73*D73,2)</f>
        <v>13.96</v>
      </c>
      <c r="F73" s="16">
        <v>0</v>
      </c>
      <c r="G73" s="30">
        <f>ROUND(E73*F73,2)</f>
        <v>0</v>
      </c>
      <c r="H73" s="30">
        <f t="shared" si="3"/>
        <v>13.96</v>
      </c>
    </row>
    <row r="74" spans="1:8" x14ac:dyDescent="0.25">
      <c r="A74" s="9" t="s">
        <v>49</v>
      </c>
      <c r="B74" s="9" t="s">
        <v>48</v>
      </c>
      <c r="C74" s="10">
        <v>27.91</v>
      </c>
      <c r="D74" s="9">
        <v>1</v>
      </c>
      <c r="E74" s="28">
        <f>ROUND(C74*D74,2)</f>
        <v>27.91</v>
      </c>
      <c r="F74" s="11">
        <v>0</v>
      </c>
      <c r="G74" s="28">
        <f>ROUND(E74*F74,2)</f>
        <v>0</v>
      </c>
      <c r="H74" s="28">
        <f t="shared" si="3"/>
        <v>27.91</v>
      </c>
    </row>
    <row r="75" spans="1:8" x14ac:dyDescent="0.25">
      <c r="A75" s="7" t="s">
        <v>50</v>
      </c>
      <c r="C75" s="30"/>
      <c r="E75" s="30">
        <f>SUM(E12:E74)</f>
        <v>1086.7200000000005</v>
      </c>
      <c r="G75" s="12">
        <f>SUM(G12:G74)</f>
        <v>0</v>
      </c>
      <c r="H75" s="12">
        <f t="shared" si="3"/>
        <v>1086.72</v>
      </c>
    </row>
    <row r="76" spans="1:8" x14ac:dyDescent="0.25">
      <c r="A76" s="7" t="s">
        <v>51</v>
      </c>
      <c r="C76" s="30"/>
      <c r="E76" s="30">
        <f>+E8-E75</f>
        <v>-6.720000000000482</v>
      </c>
      <c r="G76" s="12">
        <f>+G8-G75</f>
        <v>0</v>
      </c>
      <c r="H76" s="12">
        <f t="shared" si="3"/>
        <v>-6.72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25.35</v>
      </c>
      <c r="D79" s="14">
        <v>1</v>
      </c>
      <c r="E79" s="30">
        <f>ROUND(C79*D79,2)</f>
        <v>25.35</v>
      </c>
      <c r="F79" s="16">
        <v>0</v>
      </c>
      <c r="G79" s="30">
        <f>ROUND(E79*F79,2)</f>
        <v>0</v>
      </c>
      <c r="H79" s="30">
        <f t="shared" ref="H79:H85" si="4">ROUND(E79-G79,2)</f>
        <v>25.35</v>
      </c>
    </row>
    <row r="80" spans="1:8" x14ac:dyDescent="0.25">
      <c r="A80" s="14" t="s">
        <v>38</v>
      </c>
      <c r="B80" s="14" t="s">
        <v>48</v>
      </c>
      <c r="C80" s="15">
        <v>32.74</v>
      </c>
      <c r="D80" s="14">
        <v>1</v>
      </c>
      <c r="E80" s="30">
        <f>ROUND(C80*D80,2)</f>
        <v>32.74</v>
      </c>
      <c r="F80" s="16">
        <v>0</v>
      </c>
      <c r="G80" s="30">
        <f>ROUND(E80*F80,2)</f>
        <v>0</v>
      </c>
      <c r="H80" s="30">
        <f t="shared" si="4"/>
        <v>32.74</v>
      </c>
    </row>
    <row r="81" spans="1:8" x14ac:dyDescent="0.25">
      <c r="A81" s="14" t="s">
        <v>134</v>
      </c>
      <c r="B81" s="14" t="s">
        <v>48</v>
      </c>
      <c r="C81" s="15">
        <v>26.16</v>
      </c>
      <c r="D81" s="14">
        <v>1</v>
      </c>
      <c r="E81" s="30">
        <f>ROUND(C81*D81,2)</f>
        <v>26.16</v>
      </c>
      <c r="F81" s="16">
        <v>0</v>
      </c>
      <c r="G81" s="30">
        <f>ROUND(E81*F81,2)</f>
        <v>0</v>
      </c>
      <c r="H81" s="30">
        <f t="shared" si="4"/>
        <v>26.16</v>
      </c>
    </row>
    <row r="82" spans="1:8" x14ac:dyDescent="0.25">
      <c r="A82" s="9" t="s">
        <v>190</v>
      </c>
      <c r="B82" s="9" t="s">
        <v>48</v>
      </c>
      <c r="C82" s="10">
        <v>80.510000000000005</v>
      </c>
      <c r="D82" s="9">
        <v>1</v>
      </c>
      <c r="E82" s="28">
        <f>ROUND(C82*D82,2)</f>
        <v>80.510000000000005</v>
      </c>
      <c r="F82" s="11">
        <v>0</v>
      </c>
      <c r="G82" s="28">
        <f>ROUND(E82*F82,2)</f>
        <v>0</v>
      </c>
      <c r="H82" s="28">
        <f t="shared" si="4"/>
        <v>80.510000000000005</v>
      </c>
    </row>
    <row r="83" spans="1:8" x14ac:dyDescent="0.25">
      <c r="A83" s="7" t="s">
        <v>53</v>
      </c>
      <c r="C83" s="30"/>
      <c r="E83" s="30">
        <f>SUM(E79:E82)</f>
        <v>164.76</v>
      </c>
      <c r="G83" s="12">
        <f>SUM(G79:G82)</f>
        <v>0</v>
      </c>
      <c r="H83" s="12">
        <f t="shared" si="4"/>
        <v>164.76</v>
      </c>
    </row>
    <row r="84" spans="1:8" x14ac:dyDescent="0.25">
      <c r="A84" s="7" t="s">
        <v>54</v>
      </c>
      <c r="C84" s="30"/>
      <c r="E84" s="30">
        <f>+E75+E83</f>
        <v>1251.4800000000005</v>
      </c>
      <c r="G84" s="12">
        <f>+G75+G83</f>
        <v>0</v>
      </c>
      <c r="H84" s="12">
        <f t="shared" si="4"/>
        <v>1251.48</v>
      </c>
    </row>
    <row r="85" spans="1:8" x14ac:dyDescent="0.25">
      <c r="A85" s="7" t="s">
        <v>55</v>
      </c>
      <c r="C85" s="30"/>
      <c r="E85" s="30">
        <f>+E8-E84</f>
        <v>-171.48000000000047</v>
      </c>
      <c r="G85" s="12">
        <f>+G8-G84</f>
        <v>0</v>
      </c>
      <c r="H85" s="12">
        <f t="shared" si="4"/>
        <v>-171.48</v>
      </c>
    </row>
    <row r="86" spans="1:8" x14ac:dyDescent="0.25">
      <c r="A86" t="s">
        <v>120</v>
      </c>
      <c r="C86" s="30"/>
      <c r="E86" s="30"/>
    </row>
    <row r="87" spans="1:8" x14ac:dyDescent="0.25">
      <c r="A87" t="s">
        <v>427</v>
      </c>
      <c r="C87" s="30"/>
      <c r="E87" s="30"/>
    </row>
    <row r="88" spans="1:8" x14ac:dyDescent="0.25">
      <c r="C88" s="30"/>
      <c r="E88" s="30"/>
    </row>
    <row r="89" spans="1:8" x14ac:dyDescent="0.25">
      <c r="A89" s="7" t="s">
        <v>121</v>
      </c>
      <c r="C89" s="30"/>
      <c r="E89" s="30"/>
    </row>
    <row r="90" spans="1:8" x14ac:dyDescent="0.25">
      <c r="A90" s="7" t="s">
        <v>122</v>
      </c>
      <c r="C90" s="30"/>
      <c r="E90" s="30"/>
    </row>
    <row r="99" spans="1:5" x14ac:dyDescent="0.25">
      <c r="A99" s="7" t="s">
        <v>50</v>
      </c>
      <c r="E99" s="34">
        <f>VLOOKUP(A99,$A$1:$H$98,5,FALSE)</f>
        <v>1086.7200000000005</v>
      </c>
    </row>
    <row r="100" spans="1:5" x14ac:dyDescent="0.25">
      <c r="A100" s="7" t="s">
        <v>295</v>
      </c>
      <c r="E100" s="34">
        <f>VLOOKUP(A100,$A$1:$H$98,5,FALSE)</f>
        <v>164.76</v>
      </c>
    </row>
    <row r="101" spans="1:5" x14ac:dyDescent="0.25">
      <c r="A101" s="7" t="s">
        <v>296</v>
      </c>
      <c r="E101" s="34">
        <f t="shared" ref="E101:E102" si="5">VLOOKUP(A101,$A$1:$H$98,5,FALSE)</f>
        <v>1251.4800000000005</v>
      </c>
    </row>
    <row r="102" spans="1:5" x14ac:dyDescent="0.25">
      <c r="A102" s="7" t="s">
        <v>55</v>
      </c>
      <c r="E102" s="34">
        <f t="shared" si="5"/>
        <v>-171.48000000000047</v>
      </c>
    </row>
    <row r="104" spans="1:5" x14ac:dyDescent="0.25">
      <c r="A104" s="42" t="s">
        <v>257</v>
      </c>
      <c r="D104" s="39" t="s">
        <v>258</v>
      </c>
    </row>
    <row r="105" spans="1:5" x14ac:dyDescent="0.25">
      <c r="B105" s="34">
        <f>E102</f>
        <v>-171.48000000000047</v>
      </c>
      <c r="E105" s="34">
        <f>E102</f>
        <v>-171.48000000000047</v>
      </c>
    </row>
    <row r="106" spans="1:5" x14ac:dyDescent="0.25">
      <c r="A106">
        <f>A107-Calculator!$B$15</f>
        <v>205</v>
      </c>
      <c r="B106">
        <f t="dataTable" ref="B106:B112" dt2D="0" dtr="0" r1="D7" ca="1"/>
        <v>98.519999999999527</v>
      </c>
      <c r="D106">
        <f>D107-Calculator!$B$27</f>
        <v>45</v>
      </c>
      <c r="E106">
        <f t="dataTable" ref="E106:E112" dt2D="0" dtr="0" r1="D7" ca="1"/>
        <v>-861.48000000000025</v>
      </c>
    </row>
    <row r="107" spans="1:5" x14ac:dyDescent="0.25">
      <c r="A107">
        <f>A108-Calculator!$B$15</f>
        <v>210</v>
      </c>
      <c r="B107">
        <v>128.51999999999953</v>
      </c>
      <c r="D107">
        <f>D108-Calculator!$B$27</f>
        <v>50</v>
      </c>
      <c r="E107">
        <v>-831.48000000000025</v>
      </c>
    </row>
    <row r="108" spans="1:5" x14ac:dyDescent="0.25">
      <c r="A108">
        <f>A109-Calculator!$B$15</f>
        <v>215</v>
      </c>
      <c r="B108">
        <v>158.51999999999953</v>
      </c>
      <c r="D108">
        <f>D109-Calculator!$B$27</f>
        <v>55</v>
      </c>
      <c r="E108">
        <v>-801.48000000000025</v>
      </c>
    </row>
    <row r="109" spans="1:5" x14ac:dyDescent="0.25">
      <c r="A109">
        <f>Calculator!B10</f>
        <v>220</v>
      </c>
      <c r="B109">
        <v>188.51999999999953</v>
      </c>
      <c r="D109">
        <f>Calculator!B22</f>
        <v>60</v>
      </c>
      <c r="E109">
        <v>-771.48000000000025</v>
      </c>
    </row>
    <row r="110" spans="1:5" x14ac:dyDescent="0.25">
      <c r="A110">
        <f>A109+Calculator!$B$15</f>
        <v>225</v>
      </c>
      <c r="B110">
        <v>218.51999999999953</v>
      </c>
      <c r="D110">
        <f>D109+Calculator!$B$27</f>
        <v>65</v>
      </c>
      <c r="E110">
        <v>-741.48000000000025</v>
      </c>
    </row>
    <row r="111" spans="1:5" x14ac:dyDescent="0.25">
      <c r="A111">
        <f>A110+Calculator!$B$15</f>
        <v>230</v>
      </c>
      <c r="B111">
        <v>248.51999999999953</v>
      </c>
      <c r="D111">
        <f>D110+Calculator!$B$27</f>
        <v>70</v>
      </c>
      <c r="E111">
        <v>-711.48000000000025</v>
      </c>
    </row>
    <row r="112" spans="1:5" x14ac:dyDescent="0.25">
      <c r="A112">
        <f>A111+Calculator!$B$15</f>
        <v>235</v>
      </c>
      <c r="B112">
        <v>278.51999999999953</v>
      </c>
      <c r="D112">
        <f>D111+Calculator!$B$27</f>
        <v>75</v>
      </c>
      <c r="E112">
        <v>-681.48000000000025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3A324-97A5-4F6D-9F81-3FD79BB09151}">
  <dimension ref="A1:H112"/>
  <sheetViews>
    <sheetView topLeftCell="A34" workbookViewId="0">
      <selection activeCell="D42" sqref="D42:D44"/>
    </sheetView>
  </sheetViews>
  <sheetFormatPr defaultRowHeight="15" x14ac:dyDescent="0.25"/>
  <cols>
    <col min="1" max="1" width="25.7109375" customWidth="1"/>
    <col min="5" max="5" width="11" customWidth="1"/>
    <col min="8" max="8" width="11" customWidth="1"/>
  </cols>
  <sheetData>
    <row r="1" spans="1:8" x14ac:dyDescent="0.25">
      <c r="A1" s="59" t="s">
        <v>229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331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456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124</v>
      </c>
      <c r="C7" s="49">
        <f>IF(Calculator!B7="Rice",Calculator!B13,IF(Calculator!B19="Rice",Calculator!B25,6.75))</f>
        <v>6.75</v>
      </c>
      <c r="D7" s="50">
        <f>IF(Calculator!B7="Rice",Calculator!B10,IF(Calculator!B19="Rice",Calculator!B22,160))</f>
        <v>160</v>
      </c>
      <c r="E7" s="28">
        <f>ROUND(C7*D7,2)</f>
        <v>1080</v>
      </c>
      <c r="F7" s="11">
        <v>0</v>
      </c>
      <c r="G7" s="28">
        <f>ROUND(E7*F7,2)</f>
        <v>0</v>
      </c>
      <c r="H7" s="28">
        <f>ROUND(E7-G7,2)</f>
        <v>1080</v>
      </c>
    </row>
    <row r="8" spans="1:8" x14ac:dyDescent="0.25">
      <c r="A8" s="7" t="s">
        <v>11</v>
      </c>
      <c r="C8" s="30"/>
      <c r="E8" s="30">
        <f>SUM(E7:E7)</f>
        <v>1080</v>
      </c>
      <c r="G8" s="12">
        <f>SUM(G7:G7)</f>
        <v>0</v>
      </c>
      <c r="H8" s="12">
        <f>ROUND(E8-G8,2)</f>
        <v>1080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3.5</v>
      </c>
      <c r="E12" s="30">
        <f>ROUND(C12*D12,2)</f>
        <v>26.6</v>
      </c>
      <c r="F12" s="16">
        <v>0</v>
      </c>
      <c r="G12" s="30">
        <f>ROUND(E12*F12,2)</f>
        <v>0</v>
      </c>
      <c r="H12" s="30">
        <f>ROUND(E12-G12,2)</f>
        <v>26.6</v>
      </c>
    </row>
    <row r="13" spans="1:8" x14ac:dyDescent="0.25">
      <c r="A13" s="14" t="s">
        <v>200</v>
      </c>
      <c r="B13" s="14" t="s">
        <v>16</v>
      </c>
      <c r="C13" s="15">
        <v>9.6999999999999993</v>
      </c>
      <c r="D13" s="14">
        <v>1</v>
      </c>
      <c r="E13" s="30">
        <f>ROUND(C13*D13,2)</f>
        <v>9.6999999999999993</v>
      </c>
      <c r="F13" s="16">
        <v>0</v>
      </c>
      <c r="G13" s="30">
        <f>ROUND(E13*F13,2)</f>
        <v>0</v>
      </c>
      <c r="H13" s="30">
        <f>ROUND(E13-G13,2)</f>
        <v>9.6999999999999993</v>
      </c>
    </row>
    <row r="14" spans="1:8" x14ac:dyDescent="0.25">
      <c r="A14" s="14" t="s">
        <v>57</v>
      </c>
      <c r="B14" s="14" t="s">
        <v>16</v>
      </c>
      <c r="C14" s="15">
        <v>6.4</v>
      </c>
      <c r="D14" s="14">
        <v>1.5</v>
      </c>
      <c r="E14" s="30">
        <f>ROUND(C14*D14,2)</f>
        <v>9.6</v>
      </c>
      <c r="F14" s="16">
        <v>0</v>
      </c>
      <c r="G14" s="30">
        <f>ROUND(E14*F14,2)</f>
        <v>0</v>
      </c>
      <c r="H14" s="30">
        <f>ROUND(E14-G14,2)</f>
        <v>9.6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167</v>
      </c>
      <c r="B16" s="14" t="s">
        <v>21</v>
      </c>
      <c r="C16" s="15">
        <v>50</v>
      </c>
      <c r="D16" s="14">
        <v>0.5</v>
      </c>
      <c r="E16" s="30">
        <f>ROUND(C16*D16,2)</f>
        <v>25</v>
      </c>
      <c r="F16" s="16">
        <v>0</v>
      </c>
      <c r="G16" s="30">
        <f>ROUND(E16*F16,2)</f>
        <v>0</v>
      </c>
      <c r="H16" s="30">
        <f>ROUND(E16-G16,2)</f>
        <v>25</v>
      </c>
    </row>
    <row r="17" spans="1:8" x14ac:dyDescent="0.25">
      <c r="A17" s="14" t="s">
        <v>154</v>
      </c>
      <c r="B17" s="14" t="s">
        <v>21</v>
      </c>
      <c r="C17" s="15">
        <v>55.4</v>
      </c>
      <c r="D17" s="14">
        <v>0.5</v>
      </c>
      <c r="E17" s="30">
        <f>ROUND(C17*D17,2)</f>
        <v>27.7</v>
      </c>
      <c r="F17" s="16">
        <v>0</v>
      </c>
      <c r="G17" s="30">
        <f>ROUND(E17*F17,2)</f>
        <v>0</v>
      </c>
      <c r="H17" s="30">
        <f>ROUND(E17-G17,2)</f>
        <v>27.7</v>
      </c>
    </row>
    <row r="18" spans="1:8" x14ac:dyDescent="0.25">
      <c r="A18" s="14" t="s">
        <v>168</v>
      </c>
      <c r="B18" s="14" t="s">
        <v>21</v>
      </c>
      <c r="C18" s="15">
        <v>41.58</v>
      </c>
      <c r="D18" s="14">
        <v>3.3220000000000001</v>
      </c>
      <c r="E18" s="30">
        <f>ROUND(C18*D18,2)</f>
        <v>138.13</v>
      </c>
      <c r="F18" s="16">
        <v>0</v>
      </c>
      <c r="G18" s="30">
        <f>ROUND(E18*F18,2)</f>
        <v>0</v>
      </c>
      <c r="H18" s="30">
        <f>ROUND(E18-G18,2)</f>
        <v>138.13</v>
      </c>
    </row>
    <row r="19" spans="1:8" x14ac:dyDescent="0.25">
      <c r="A19" s="14" t="s">
        <v>169</v>
      </c>
      <c r="B19" s="14" t="s">
        <v>26</v>
      </c>
      <c r="C19" s="15">
        <v>18</v>
      </c>
      <c r="D19" s="14">
        <v>0.8</v>
      </c>
      <c r="E19" s="30">
        <f>ROUND(C19*D19,2)</f>
        <v>14.4</v>
      </c>
      <c r="F19" s="16">
        <v>0</v>
      </c>
      <c r="G19" s="30">
        <f>ROUND(E19*F19,2)</f>
        <v>0</v>
      </c>
      <c r="H19" s="30">
        <f>ROUND(E19-G19,2)</f>
        <v>14.4</v>
      </c>
    </row>
    <row r="20" spans="1:8" x14ac:dyDescent="0.25">
      <c r="A20" s="13" t="s">
        <v>24</v>
      </c>
      <c r="C20" s="30"/>
      <c r="E20" s="30"/>
    </row>
    <row r="21" spans="1:8" x14ac:dyDescent="0.25">
      <c r="A21" s="14" t="s">
        <v>25</v>
      </c>
      <c r="B21" s="14" t="s">
        <v>18</v>
      </c>
      <c r="C21" s="15">
        <v>0.34</v>
      </c>
      <c r="D21" s="14">
        <v>80</v>
      </c>
      <c r="E21" s="30">
        <f t="shared" ref="E21:E28" si="0">ROUND(C21*D21,2)</f>
        <v>27.2</v>
      </c>
      <c r="F21" s="16">
        <v>0</v>
      </c>
      <c r="G21" s="30">
        <f t="shared" ref="G21:G28" si="1">ROUND(E21*F21,2)</f>
        <v>0</v>
      </c>
      <c r="H21" s="30">
        <f t="shared" ref="H21:H28" si="2">ROUND(E21-G21,2)</f>
        <v>27.2</v>
      </c>
    </row>
    <row r="22" spans="1:8" x14ac:dyDescent="0.25">
      <c r="A22" s="14" t="s">
        <v>138</v>
      </c>
      <c r="B22" s="14" t="s">
        <v>26</v>
      </c>
      <c r="C22" s="15">
        <v>3.33</v>
      </c>
      <c r="D22" s="14">
        <v>2</v>
      </c>
      <c r="E22" s="30">
        <f t="shared" si="0"/>
        <v>6.66</v>
      </c>
      <c r="F22" s="16">
        <v>0</v>
      </c>
      <c r="G22" s="30">
        <f t="shared" si="1"/>
        <v>0</v>
      </c>
      <c r="H22" s="30">
        <f t="shared" si="2"/>
        <v>6.66</v>
      </c>
    </row>
    <row r="23" spans="1:8" x14ac:dyDescent="0.25">
      <c r="A23" s="14" t="s">
        <v>170</v>
      </c>
      <c r="B23" s="14" t="s">
        <v>26</v>
      </c>
      <c r="C23" s="15">
        <v>18</v>
      </c>
      <c r="D23" s="14">
        <v>1.3</v>
      </c>
      <c r="E23" s="30">
        <f t="shared" si="0"/>
        <v>23.4</v>
      </c>
      <c r="F23" s="16">
        <v>0</v>
      </c>
      <c r="G23" s="30">
        <f t="shared" si="1"/>
        <v>0</v>
      </c>
      <c r="H23" s="30">
        <f t="shared" si="2"/>
        <v>23.4</v>
      </c>
    </row>
    <row r="24" spans="1:8" x14ac:dyDescent="0.25">
      <c r="A24" s="14" t="s">
        <v>171</v>
      </c>
      <c r="B24" s="14" t="s">
        <v>18</v>
      </c>
      <c r="C24" s="15">
        <v>6.72</v>
      </c>
      <c r="D24" s="14">
        <v>3</v>
      </c>
      <c r="E24" s="30">
        <f t="shared" si="0"/>
        <v>20.16</v>
      </c>
      <c r="F24" s="16">
        <v>0</v>
      </c>
      <c r="G24" s="30">
        <f t="shared" si="1"/>
        <v>0</v>
      </c>
      <c r="H24" s="30">
        <f t="shared" si="2"/>
        <v>20.16</v>
      </c>
    </row>
    <row r="25" spans="1:8" x14ac:dyDescent="0.25">
      <c r="A25" s="14" t="s">
        <v>326</v>
      </c>
      <c r="B25" s="14" t="s">
        <v>18</v>
      </c>
      <c r="C25" s="15">
        <v>4.99</v>
      </c>
      <c r="D25" s="14">
        <v>11</v>
      </c>
      <c r="E25" s="30">
        <f t="shared" si="0"/>
        <v>54.89</v>
      </c>
      <c r="F25" s="16">
        <v>0</v>
      </c>
      <c r="G25" s="30">
        <f t="shared" si="1"/>
        <v>0</v>
      </c>
      <c r="H25" s="30">
        <f t="shared" si="2"/>
        <v>54.89</v>
      </c>
    </row>
    <row r="26" spans="1:8" x14ac:dyDescent="0.25">
      <c r="A26" s="14" t="s">
        <v>173</v>
      </c>
      <c r="B26" s="14" t="s">
        <v>26</v>
      </c>
      <c r="C26" s="15">
        <v>17.5</v>
      </c>
      <c r="D26" s="14">
        <v>2</v>
      </c>
      <c r="E26" s="30">
        <f t="shared" si="0"/>
        <v>35</v>
      </c>
      <c r="F26" s="16">
        <v>0</v>
      </c>
      <c r="G26" s="30">
        <f t="shared" si="1"/>
        <v>0</v>
      </c>
      <c r="H26" s="30">
        <f t="shared" si="2"/>
        <v>35</v>
      </c>
    </row>
    <row r="27" spans="1:8" x14ac:dyDescent="0.25">
      <c r="A27" s="14" t="s">
        <v>203</v>
      </c>
      <c r="B27" s="14" t="s">
        <v>18</v>
      </c>
      <c r="C27" s="15">
        <v>4.9000000000000004</v>
      </c>
      <c r="D27" s="14">
        <v>1.5</v>
      </c>
      <c r="E27" s="30">
        <f t="shared" si="0"/>
        <v>7.35</v>
      </c>
      <c r="F27" s="16">
        <v>0</v>
      </c>
      <c r="G27" s="30">
        <f t="shared" si="1"/>
        <v>0</v>
      </c>
      <c r="H27" s="30">
        <f t="shared" si="2"/>
        <v>7.35</v>
      </c>
    </row>
    <row r="28" spans="1:8" x14ac:dyDescent="0.25">
      <c r="A28" s="14" t="s">
        <v>175</v>
      </c>
      <c r="B28" s="14" t="s">
        <v>18</v>
      </c>
      <c r="C28" s="15">
        <v>1.95</v>
      </c>
      <c r="D28" s="14">
        <v>7.5</v>
      </c>
      <c r="E28" s="30">
        <f t="shared" si="0"/>
        <v>14.63</v>
      </c>
      <c r="F28" s="16">
        <v>0</v>
      </c>
      <c r="G28" s="30">
        <f t="shared" si="1"/>
        <v>0</v>
      </c>
      <c r="H28" s="30">
        <f t="shared" si="2"/>
        <v>14.63</v>
      </c>
    </row>
    <row r="29" spans="1:8" x14ac:dyDescent="0.25">
      <c r="A29" s="13" t="s">
        <v>27</v>
      </c>
      <c r="C29" s="30"/>
      <c r="E29" s="30"/>
    </row>
    <row r="30" spans="1:8" x14ac:dyDescent="0.25">
      <c r="A30" s="14" t="s">
        <v>455</v>
      </c>
      <c r="B30" s="14" t="s">
        <v>18</v>
      </c>
      <c r="C30" s="15">
        <v>1.1299999999999999</v>
      </c>
      <c r="D30" s="14">
        <v>13.5</v>
      </c>
      <c r="E30" s="30">
        <f>ROUND(C30*D30,2)</f>
        <v>15.26</v>
      </c>
      <c r="F30" s="16">
        <v>0</v>
      </c>
      <c r="G30" s="30">
        <f>ROUND(E30*F30,2)</f>
        <v>0</v>
      </c>
      <c r="H30" s="30">
        <f>ROUND(E30-G30,2)</f>
        <v>15.26</v>
      </c>
    </row>
    <row r="31" spans="1:8" x14ac:dyDescent="0.25">
      <c r="A31" s="13" t="s">
        <v>33</v>
      </c>
      <c r="C31" s="30"/>
      <c r="E31" s="30"/>
    </row>
    <row r="32" spans="1:8" x14ac:dyDescent="0.25">
      <c r="A32" s="14" t="s">
        <v>327</v>
      </c>
      <c r="B32" s="14" t="s">
        <v>29</v>
      </c>
      <c r="C32" s="15">
        <v>7.68</v>
      </c>
      <c r="D32" s="14">
        <v>23</v>
      </c>
      <c r="E32" s="30">
        <f>ROUND(C32*D32,2)</f>
        <v>176.64</v>
      </c>
      <c r="F32" s="16">
        <v>0</v>
      </c>
      <c r="G32" s="30">
        <f>ROUND(E32*F32,2)</f>
        <v>0</v>
      </c>
      <c r="H32" s="30">
        <f>ROUND(E32-G32,2)</f>
        <v>176.64</v>
      </c>
    </row>
    <row r="33" spans="1:8" x14ac:dyDescent="0.25">
      <c r="A33" s="14" t="s">
        <v>328</v>
      </c>
      <c r="B33" s="14" t="s">
        <v>29</v>
      </c>
      <c r="C33" s="15">
        <v>7.68</v>
      </c>
      <c r="D33" s="14">
        <v>4.25</v>
      </c>
      <c r="E33" s="30">
        <f>ROUND(C33*D33,2)</f>
        <v>32.64</v>
      </c>
      <c r="F33" s="16">
        <v>0</v>
      </c>
      <c r="G33" s="30">
        <f>ROUND(E33*F33,2)</f>
        <v>0</v>
      </c>
      <c r="H33" s="30">
        <f>ROUND(E33-G33,2)</f>
        <v>32.64</v>
      </c>
    </row>
    <row r="34" spans="1:8" x14ac:dyDescent="0.25">
      <c r="A34" s="14" t="s">
        <v>177</v>
      </c>
      <c r="B34" s="14" t="s">
        <v>178</v>
      </c>
      <c r="C34" s="15">
        <v>0.28999999999999998</v>
      </c>
      <c r="D34" s="14">
        <v>4.25</v>
      </c>
      <c r="E34" s="30">
        <f>ROUND(C34*D34,2)</f>
        <v>1.23</v>
      </c>
      <c r="F34" s="16">
        <v>0</v>
      </c>
      <c r="G34" s="30">
        <f>ROUND(E34*F34,2)</f>
        <v>0</v>
      </c>
      <c r="H34" s="30">
        <f>ROUND(E34-G34,2)</f>
        <v>1.23</v>
      </c>
    </row>
    <row r="35" spans="1:8" x14ac:dyDescent="0.25">
      <c r="A35" s="13" t="s">
        <v>114</v>
      </c>
      <c r="C35" s="30"/>
      <c r="E35" s="30"/>
    </row>
    <row r="36" spans="1:8" x14ac:dyDescent="0.25">
      <c r="A36" s="14" t="s">
        <v>181</v>
      </c>
      <c r="B36" s="14" t="s">
        <v>26</v>
      </c>
      <c r="C36" s="15">
        <v>1.34</v>
      </c>
      <c r="D36" s="14">
        <v>1.5</v>
      </c>
      <c r="E36" s="30">
        <f>ROUND(C36*D36,2)</f>
        <v>2.0099999999999998</v>
      </c>
      <c r="F36" s="16">
        <v>0</v>
      </c>
      <c r="G36" s="30">
        <f>ROUND(E36*F36,2)</f>
        <v>0</v>
      </c>
      <c r="H36" s="30">
        <f>ROUND(E36-G36,2)</f>
        <v>2.0099999999999998</v>
      </c>
    </row>
    <row r="37" spans="1:8" x14ac:dyDescent="0.25">
      <c r="A37" s="14" t="s">
        <v>180</v>
      </c>
      <c r="B37" s="14" t="s">
        <v>26</v>
      </c>
      <c r="C37" s="15">
        <v>4.75</v>
      </c>
      <c r="D37" s="14">
        <v>0.5</v>
      </c>
      <c r="E37" s="30">
        <f>ROUND(C37*D37,2)</f>
        <v>2.38</v>
      </c>
      <c r="F37" s="16">
        <v>0</v>
      </c>
      <c r="G37" s="30">
        <f>ROUND(E37*F37,2)</f>
        <v>0</v>
      </c>
      <c r="H37" s="30">
        <f>ROUND(E37-G37,2)</f>
        <v>2.38</v>
      </c>
    </row>
    <row r="38" spans="1:8" x14ac:dyDescent="0.25">
      <c r="A38" s="14" t="s">
        <v>183</v>
      </c>
      <c r="B38" s="14" t="s">
        <v>26</v>
      </c>
      <c r="C38" s="15">
        <v>2.86</v>
      </c>
      <c r="D38" s="14">
        <v>4</v>
      </c>
      <c r="E38" s="30">
        <f>ROUND(C38*D38,2)</f>
        <v>11.44</v>
      </c>
      <c r="F38" s="16">
        <v>0</v>
      </c>
      <c r="G38" s="30">
        <f>ROUND(E38*F38,2)</f>
        <v>0</v>
      </c>
      <c r="H38" s="30">
        <f>ROUND(E38-G38,2)</f>
        <v>11.44</v>
      </c>
    </row>
    <row r="39" spans="1:8" x14ac:dyDescent="0.25">
      <c r="A39" s="13" t="s">
        <v>61</v>
      </c>
      <c r="C39" s="30"/>
      <c r="E39" s="30"/>
    </row>
    <row r="40" spans="1:8" x14ac:dyDescent="0.25">
      <c r="A40" s="14" t="s">
        <v>184</v>
      </c>
      <c r="B40" s="14" t="s">
        <v>21</v>
      </c>
      <c r="C40" s="15">
        <v>8</v>
      </c>
      <c r="D40" s="14">
        <v>4.3220000000000001</v>
      </c>
      <c r="E40" s="30">
        <f>ROUND(C40*D40,2)</f>
        <v>34.58</v>
      </c>
      <c r="F40" s="16">
        <v>0</v>
      </c>
      <c r="G40" s="30">
        <f>ROUND(E40*F40,2)</f>
        <v>0</v>
      </c>
      <c r="H40" s="30">
        <f>ROUND(E40-G40,2)</f>
        <v>34.58</v>
      </c>
    </row>
    <row r="41" spans="1:8" x14ac:dyDescent="0.25">
      <c r="A41" s="13" t="s">
        <v>131</v>
      </c>
      <c r="C41" s="30"/>
      <c r="E41" s="30"/>
    </row>
    <row r="42" spans="1:8" x14ac:dyDescent="0.25">
      <c r="A42" s="14" t="s">
        <v>185</v>
      </c>
      <c r="B42" s="14" t="s">
        <v>124</v>
      </c>
      <c r="C42" s="15">
        <v>0.35</v>
      </c>
      <c r="D42" s="14">
        <f>$D$7</f>
        <v>160</v>
      </c>
      <c r="E42" s="30">
        <f>ROUND(C42*D42,2)</f>
        <v>56</v>
      </c>
      <c r="F42" s="16">
        <v>0</v>
      </c>
      <c r="G42" s="30">
        <f>ROUND(E42*F42,2)</f>
        <v>0</v>
      </c>
      <c r="H42" s="30">
        <f>ROUND(E42-G42,2)</f>
        <v>56</v>
      </c>
    </row>
    <row r="43" spans="1:8" x14ac:dyDescent="0.25">
      <c r="A43" s="13" t="s">
        <v>186</v>
      </c>
      <c r="C43" s="30"/>
      <c r="E43" s="30"/>
    </row>
    <row r="44" spans="1:8" x14ac:dyDescent="0.25">
      <c r="A44" s="14" t="s">
        <v>187</v>
      </c>
      <c r="B44" s="14" t="s">
        <v>124</v>
      </c>
      <c r="C44" s="15">
        <v>0.4</v>
      </c>
      <c r="D44" s="14">
        <f>$D$7</f>
        <v>160</v>
      </c>
      <c r="E44" s="30">
        <f>ROUND(C44*D44,2)</f>
        <v>64</v>
      </c>
      <c r="F44" s="16">
        <v>0</v>
      </c>
      <c r="G44" s="30">
        <f>ROUND(E44*F44,2)</f>
        <v>0</v>
      </c>
      <c r="H44" s="30">
        <f>ROUND(E44-G44,2)</f>
        <v>64</v>
      </c>
    </row>
    <row r="45" spans="1:8" x14ac:dyDescent="0.25">
      <c r="A45" s="13" t="s">
        <v>116</v>
      </c>
      <c r="C45" s="30"/>
      <c r="E45" s="30"/>
    </row>
    <row r="46" spans="1:8" x14ac:dyDescent="0.25">
      <c r="A46" s="14" t="s">
        <v>189</v>
      </c>
      <c r="B46" s="14" t="s">
        <v>48</v>
      </c>
      <c r="C46" s="15">
        <v>8</v>
      </c>
      <c r="D46" s="14">
        <v>1</v>
      </c>
      <c r="E46" s="30">
        <f>ROUND(C46*D46,2)</f>
        <v>8</v>
      </c>
      <c r="F46" s="16">
        <v>0</v>
      </c>
      <c r="G46" s="30">
        <f>ROUND(E46*F46,2)</f>
        <v>0</v>
      </c>
      <c r="H46" s="30">
        <f>ROUND(E46-G46,2)</f>
        <v>8</v>
      </c>
    </row>
    <row r="47" spans="1:8" x14ac:dyDescent="0.25">
      <c r="A47" s="13" t="s">
        <v>118</v>
      </c>
      <c r="C47" s="30"/>
      <c r="E47" s="30"/>
    </row>
    <row r="48" spans="1:8" x14ac:dyDescent="0.25">
      <c r="A48" s="14" t="s">
        <v>119</v>
      </c>
      <c r="B48" s="14" t="s">
        <v>48</v>
      </c>
      <c r="C48" s="15">
        <v>10</v>
      </c>
      <c r="D48" s="14">
        <v>0.33300000000000002</v>
      </c>
      <c r="E48" s="30">
        <f>ROUND(C48*D48,2)</f>
        <v>3.33</v>
      </c>
      <c r="F48" s="16">
        <v>0</v>
      </c>
      <c r="G48" s="30">
        <f>ROUND(E48*F48,2)</f>
        <v>0</v>
      </c>
      <c r="H48" s="30">
        <f>ROUND(E48-G48,2)</f>
        <v>3.33</v>
      </c>
    </row>
    <row r="49" spans="1:8" x14ac:dyDescent="0.25">
      <c r="A49" s="13" t="s">
        <v>37</v>
      </c>
      <c r="C49" s="30"/>
      <c r="E49" s="30"/>
    </row>
    <row r="50" spans="1:8" x14ac:dyDescent="0.25">
      <c r="A50" s="14" t="s">
        <v>38</v>
      </c>
      <c r="B50" s="14" t="s">
        <v>39</v>
      </c>
      <c r="C50" s="15">
        <v>16.54</v>
      </c>
      <c r="D50" s="14">
        <v>0.42280000000000001</v>
      </c>
      <c r="E50" s="30">
        <f>ROUND(C50*D50,2)</f>
        <v>6.99</v>
      </c>
      <c r="F50" s="16">
        <v>0</v>
      </c>
      <c r="G50" s="30">
        <f>ROUND(E50*F50,2)</f>
        <v>0</v>
      </c>
      <c r="H50" s="30">
        <f>ROUND(E50-G50,2)</f>
        <v>6.99</v>
      </c>
    </row>
    <row r="51" spans="1:8" x14ac:dyDescent="0.25">
      <c r="A51" s="14" t="s">
        <v>134</v>
      </c>
      <c r="B51" s="14" t="s">
        <v>39</v>
      </c>
      <c r="C51" s="15">
        <v>16.54</v>
      </c>
      <c r="D51" s="14">
        <v>0.11</v>
      </c>
      <c r="E51" s="30">
        <f>ROUND(C51*D51,2)</f>
        <v>1.82</v>
      </c>
      <c r="F51" s="16">
        <v>0</v>
      </c>
      <c r="G51" s="30">
        <f>ROUND(E51*F51,2)</f>
        <v>0</v>
      </c>
      <c r="H51" s="30">
        <f>ROUND(E51-G51,2)</f>
        <v>1.82</v>
      </c>
    </row>
    <row r="52" spans="1:8" x14ac:dyDescent="0.25">
      <c r="A52" s="13" t="s">
        <v>40</v>
      </c>
      <c r="C52" s="30"/>
      <c r="E52" s="30"/>
    </row>
    <row r="53" spans="1:8" x14ac:dyDescent="0.25">
      <c r="A53" s="14" t="s">
        <v>41</v>
      </c>
      <c r="B53" s="14" t="s">
        <v>39</v>
      </c>
      <c r="C53" s="15">
        <v>9.06</v>
      </c>
      <c r="D53" s="14">
        <v>1.05</v>
      </c>
      <c r="E53" s="30">
        <f>ROUND(C53*D53,2)</f>
        <v>9.51</v>
      </c>
      <c r="F53" s="16">
        <v>0</v>
      </c>
      <c r="G53" s="30">
        <f>ROUND(E53*F53,2)</f>
        <v>0</v>
      </c>
      <c r="H53" s="30">
        <f>ROUND(E53-G53,2)</f>
        <v>9.51</v>
      </c>
    </row>
    <row r="54" spans="1:8" x14ac:dyDescent="0.25">
      <c r="A54" s="13" t="s">
        <v>43</v>
      </c>
      <c r="C54" s="30"/>
      <c r="E54" s="30"/>
    </row>
    <row r="55" spans="1:8" x14ac:dyDescent="0.25">
      <c r="A55" s="14" t="s">
        <v>41</v>
      </c>
      <c r="B55" s="14" t="s">
        <v>39</v>
      </c>
      <c r="C55" s="15">
        <v>9.06</v>
      </c>
      <c r="D55" s="14">
        <v>0.25</v>
      </c>
      <c r="E55" s="30">
        <f>ROUND(C55*D55,2)</f>
        <v>2.27</v>
      </c>
      <c r="F55" s="16">
        <v>0</v>
      </c>
      <c r="G55" s="30">
        <f>ROUND(E55*F55,2)</f>
        <v>0</v>
      </c>
      <c r="H55" s="30">
        <f>ROUND(E55-G55,2)</f>
        <v>2.27</v>
      </c>
    </row>
    <row r="56" spans="1:8" x14ac:dyDescent="0.25">
      <c r="A56" s="14" t="s">
        <v>42</v>
      </c>
      <c r="B56" s="14" t="s">
        <v>39</v>
      </c>
      <c r="C56" s="15">
        <v>9.06</v>
      </c>
      <c r="D56" s="14">
        <v>7.8600000000000003E-2</v>
      </c>
      <c r="E56" s="30">
        <f>ROUND(C56*D56,2)</f>
        <v>0.71</v>
      </c>
      <c r="F56" s="16">
        <v>0</v>
      </c>
      <c r="G56" s="30">
        <f>ROUND(E56*F56,2)</f>
        <v>0</v>
      </c>
      <c r="H56" s="30">
        <f>ROUND(E56-G56,2)</f>
        <v>0.71</v>
      </c>
    </row>
    <row r="57" spans="1:8" x14ac:dyDescent="0.25">
      <c r="A57" s="13" t="s">
        <v>100</v>
      </c>
      <c r="C57" s="30"/>
      <c r="E57" s="30"/>
    </row>
    <row r="58" spans="1:8" x14ac:dyDescent="0.25">
      <c r="A58" s="14" t="s">
        <v>41</v>
      </c>
      <c r="B58" s="14" t="s">
        <v>39</v>
      </c>
      <c r="C58" s="15">
        <v>9.06</v>
      </c>
      <c r="D58" s="14">
        <v>0.7</v>
      </c>
      <c r="E58" s="30">
        <f>ROUND(C58*D58,2)</f>
        <v>6.34</v>
      </c>
      <c r="F58" s="16">
        <v>0</v>
      </c>
      <c r="G58" s="30">
        <f>ROUND(E58*F58,2)</f>
        <v>0</v>
      </c>
      <c r="H58" s="30">
        <f>ROUND(E58-G58,2)</f>
        <v>6.34</v>
      </c>
    </row>
    <row r="59" spans="1:8" x14ac:dyDescent="0.25">
      <c r="A59" s="14" t="s">
        <v>44</v>
      </c>
      <c r="B59" s="14" t="s">
        <v>39</v>
      </c>
      <c r="C59" s="15">
        <v>16.54</v>
      </c>
      <c r="D59" s="14">
        <v>0.47960000000000003</v>
      </c>
      <c r="E59" s="30">
        <f>ROUND(C59*D59,2)</f>
        <v>7.93</v>
      </c>
      <c r="F59" s="16">
        <v>0</v>
      </c>
      <c r="G59" s="30">
        <f>ROUND(E59*F59,2)</f>
        <v>0</v>
      </c>
      <c r="H59" s="30">
        <f>ROUND(E59-G59,2)</f>
        <v>7.93</v>
      </c>
    </row>
    <row r="60" spans="1:8" x14ac:dyDescent="0.25">
      <c r="A60" s="13" t="s">
        <v>45</v>
      </c>
      <c r="C60" s="30"/>
      <c r="E60" s="30"/>
    </row>
    <row r="61" spans="1:8" x14ac:dyDescent="0.25">
      <c r="A61" s="14" t="s">
        <v>38</v>
      </c>
      <c r="B61" s="14" t="s">
        <v>19</v>
      </c>
      <c r="C61" s="15">
        <v>4.4800000000000004</v>
      </c>
      <c r="D61" s="14">
        <v>6.5293999999999999</v>
      </c>
      <c r="E61" s="30">
        <f>ROUND(C61*D61,2)</f>
        <v>29.25</v>
      </c>
      <c r="F61" s="16">
        <v>0</v>
      </c>
      <c r="G61" s="30">
        <f>ROUND(E61*F61,2)</f>
        <v>0</v>
      </c>
      <c r="H61" s="30">
        <f>ROUND(E61-G61,2)</f>
        <v>29.25</v>
      </c>
    </row>
    <row r="62" spans="1:8" x14ac:dyDescent="0.25">
      <c r="A62" s="14" t="s">
        <v>134</v>
      </c>
      <c r="B62" s="14" t="s">
        <v>19</v>
      </c>
      <c r="C62" s="15">
        <v>4.4800000000000004</v>
      </c>
      <c r="D62" s="14">
        <v>2.4064000000000001</v>
      </c>
      <c r="E62" s="30">
        <f>ROUND(C62*D62,2)</f>
        <v>10.78</v>
      </c>
      <c r="F62" s="16">
        <v>0</v>
      </c>
      <c r="G62" s="30">
        <f>ROUND(E62*F62,2)</f>
        <v>0</v>
      </c>
      <c r="H62" s="30">
        <f>ROUND(E62-G62,2)</f>
        <v>10.78</v>
      </c>
    </row>
    <row r="63" spans="1:8" x14ac:dyDescent="0.25">
      <c r="A63" s="14" t="s">
        <v>190</v>
      </c>
      <c r="B63" s="14" t="s">
        <v>19</v>
      </c>
      <c r="C63" s="15">
        <v>4.4800000000000004</v>
      </c>
      <c r="D63" s="14">
        <v>15.4779</v>
      </c>
      <c r="E63" s="30">
        <f>ROUND(C63*D63,2)</f>
        <v>69.34</v>
      </c>
      <c r="F63" s="16">
        <v>0</v>
      </c>
      <c r="G63" s="30">
        <f>ROUND(E63*F63,2)</f>
        <v>0</v>
      </c>
      <c r="H63" s="30">
        <f>ROUND(E63-G63,2)</f>
        <v>69.34</v>
      </c>
    </row>
    <row r="64" spans="1:8" x14ac:dyDescent="0.25">
      <c r="A64" s="13" t="s">
        <v>47</v>
      </c>
      <c r="C64" s="30"/>
      <c r="E64" s="30"/>
    </row>
    <row r="65" spans="1:8" x14ac:dyDescent="0.25">
      <c r="A65" s="14" t="s">
        <v>42</v>
      </c>
      <c r="B65" s="14" t="s">
        <v>48</v>
      </c>
      <c r="C65" s="15">
        <v>9.51</v>
      </c>
      <c r="D65" s="14">
        <v>1</v>
      </c>
      <c r="E65" s="30">
        <f>ROUND(C65*D65,2)</f>
        <v>9.51</v>
      </c>
      <c r="F65" s="16">
        <v>0</v>
      </c>
      <c r="G65" s="30">
        <f>ROUND(E65*F65,2)</f>
        <v>0</v>
      </c>
      <c r="H65" s="30">
        <f t="shared" ref="H65:H71" si="3">ROUND(E65-G65,2)</f>
        <v>9.51</v>
      </c>
    </row>
    <row r="66" spans="1:8" x14ac:dyDescent="0.25">
      <c r="A66" s="14" t="s">
        <v>38</v>
      </c>
      <c r="B66" s="14" t="s">
        <v>48</v>
      </c>
      <c r="C66" s="15">
        <v>4.0199999999999996</v>
      </c>
      <c r="D66" s="14">
        <v>1</v>
      </c>
      <c r="E66" s="30">
        <f>ROUND(C66*D66,2)</f>
        <v>4.0199999999999996</v>
      </c>
      <c r="F66" s="16">
        <v>0</v>
      </c>
      <c r="G66" s="30">
        <f>ROUND(E66*F66,2)</f>
        <v>0</v>
      </c>
      <c r="H66" s="30">
        <f t="shared" si="3"/>
        <v>4.0199999999999996</v>
      </c>
    </row>
    <row r="67" spans="1:8" x14ac:dyDescent="0.25">
      <c r="A67" s="14" t="s">
        <v>134</v>
      </c>
      <c r="B67" s="14" t="s">
        <v>48</v>
      </c>
      <c r="C67" s="15">
        <v>5.95</v>
      </c>
      <c r="D67" s="14">
        <v>1</v>
      </c>
      <c r="E67" s="30">
        <f>ROUND(C67*D67,2)</f>
        <v>5.95</v>
      </c>
      <c r="F67" s="16">
        <v>0</v>
      </c>
      <c r="G67" s="30">
        <f>ROUND(E67*F67,2)</f>
        <v>0</v>
      </c>
      <c r="H67" s="30">
        <f t="shared" si="3"/>
        <v>5.95</v>
      </c>
    </row>
    <row r="68" spans="1:8" x14ac:dyDescent="0.25">
      <c r="A68" s="14" t="s">
        <v>190</v>
      </c>
      <c r="B68" s="14" t="s">
        <v>48</v>
      </c>
      <c r="C68" s="15">
        <v>11.8</v>
      </c>
      <c r="D68" s="14">
        <v>1</v>
      </c>
      <c r="E68" s="30">
        <f>ROUND(C68*D68,2)</f>
        <v>11.8</v>
      </c>
      <c r="F68" s="16">
        <v>0</v>
      </c>
      <c r="G68" s="30">
        <f>ROUND(E68*F68,2)</f>
        <v>0</v>
      </c>
      <c r="H68" s="30">
        <f t="shared" si="3"/>
        <v>11.8</v>
      </c>
    </row>
    <row r="69" spans="1:8" x14ac:dyDescent="0.25">
      <c r="A69" s="9" t="s">
        <v>49</v>
      </c>
      <c r="B69" s="9" t="s">
        <v>48</v>
      </c>
      <c r="C69" s="10">
        <v>27</v>
      </c>
      <c r="D69" s="9">
        <v>1</v>
      </c>
      <c r="E69" s="28">
        <f>ROUND(C69*D69,2)</f>
        <v>27</v>
      </c>
      <c r="F69" s="11">
        <v>0</v>
      </c>
      <c r="G69" s="28">
        <f>ROUND(E69*F69,2)</f>
        <v>0</v>
      </c>
      <c r="H69" s="28">
        <f t="shared" si="3"/>
        <v>27</v>
      </c>
    </row>
    <row r="70" spans="1:8" x14ac:dyDescent="0.25">
      <c r="A70" s="7" t="s">
        <v>50</v>
      </c>
      <c r="C70" s="30"/>
      <c r="E70" s="30">
        <f>SUM(E12:E69)</f>
        <v>1051.1500000000003</v>
      </c>
      <c r="G70" s="12">
        <f>SUM(G12:G69)</f>
        <v>0</v>
      </c>
      <c r="H70" s="12">
        <f t="shared" si="3"/>
        <v>1051.1500000000001</v>
      </c>
    </row>
    <row r="71" spans="1:8" x14ac:dyDescent="0.25">
      <c r="A71" s="7" t="s">
        <v>51</v>
      </c>
      <c r="C71" s="30"/>
      <c r="E71" s="30">
        <f>+E8-E70</f>
        <v>28.849999999999682</v>
      </c>
      <c r="G71" s="12">
        <f>+G8-G70</f>
        <v>0</v>
      </c>
      <c r="H71" s="12">
        <f t="shared" si="3"/>
        <v>28.85</v>
      </c>
    </row>
    <row r="72" spans="1:8" x14ac:dyDescent="0.25">
      <c r="A72" t="s">
        <v>12</v>
      </c>
      <c r="C72" s="30"/>
      <c r="E72" s="30"/>
    </row>
    <row r="73" spans="1:8" x14ac:dyDescent="0.25">
      <c r="A73" s="7" t="s">
        <v>52</v>
      </c>
      <c r="C73" s="30"/>
      <c r="E73" s="30"/>
    </row>
    <row r="74" spans="1:8" x14ac:dyDescent="0.25">
      <c r="A74" s="14" t="s">
        <v>42</v>
      </c>
      <c r="B74" s="14" t="s">
        <v>48</v>
      </c>
      <c r="C74" s="15">
        <v>23.83</v>
      </c>
      <c r="D74" s="14">
        <v>1</v>
      </c>
      <c r="E74" s="30">
        <f>ROUND(C74*D74,2)</f>
        <v>23.83</v>
      </c>
      <c r="F74" s="16">
        <v>0</v>
      </c>
      <c r="G74" s="30">
        <f>ROUND(E74*F74,2)</f>
        <v>0</v>
      </c>
      <c r="H74" s="30">
        <f t="shared" ref="H74:H80" si="4">ROUND(E74-G74,2)</f>
        <v>23.83</v>
      </c>
    </row>
    <row r="75" spans="1:8" x14ac:dyDescent="0.25">
      <c r="A75" s="14" t="s">
        <v>38</v>
      </c>
      <c r="B75" s="14" t="s">
        <v>48</v>
      </c>
      <c r="C75" s="15">
        <v>28.41</v>
      </c>
      <c r="D75" s="14">
        <v>1</v>
      </c>
      <c r="E75" s="30">
        <f>ROUND(C75*D75,2)</f>
        <v>28.41</v>
      </c>
      <c r="F75" s="16">
        <v>0</v>
      </c>
      <c r="G75" s="30">
        <f>ROUND(E75*F75,2)</f>
        <v>0</v>
      </c>
      <c r="H75" s="30">
        <f t="shared" si="4"/>
        <v>28.41</v>
      </c>
    </row>
    <row r="76" spans="1:8" x14ac:dyDescent="0.25">
      <c r="A76" s="14" t="s">
        <v>134</v>
      </c>
      <c r="B76" s="14" t="s">
        <v>48</v>
      </c>
      <c r="C76" s="15">
        <v>26.16</v>
      </c>
      <c r="D76" s="14">
        <v>1</v>
      </c>
      <c r="E76" s="30">
        <f>ROUND(C76*D76,2)</f>
        <v>26.16</v>
      </c>
      <c r="F76" s="16">
        <v>0</v>
      </c>
      <c r="G76" s="30">
        <f>ROUND(E76*F76,2)</f>
        <v>0</v>
      </c>
      <c r="H76" s="30">
        <f t="shared" si="4"/>
        <v>26.16</v>
      </c>
    </row>
    <row r="77" spans="1:8" x14ac:dyDescent="0.25">
      <c r="A77" s="9" t="s">
        <v>190</v>
      </c>
      <c r="B77" s="9" t="s">
        <v>48</v>
      </c>
      <c r="C77" s="10">
        <v>80.17</v>
      </c>
      <c r="D77" s="9">
        <v>1</v>
      </c>
      <c r="E77" s="28">
        <f>ROUND(C77*D77,2)</f>
        <v>80.17</v>
      </c>
      <c r="F77" s="11">
        <v>0</v>
      </c>
      <c r="G77" s="28">
        <f>ROUND(E77*F77,2)</f>
        <v>0</v>
      </c>
      <c r="H77" s="28">
        <f t="shared" si="4"/>
        <v>80.17</v>
      </c>
    </row>
    <row r="78" spans="1:8" x14ac:dyDescent="0.25">
      <c r="A78" s="7" t="s">
        <v>53</v>
      </c>
      <c r="C78" s="30"/>
      <c r="E78" s="30">
        <f>SUM(E74:E77)</f>
        <v>158.57</v>
      </c>
      <c r="G78" s="12">
        <f>SUM(G74:G77)</f>
        <v>0</v>
      </c>
      <c r="H78" s="12">
        <f t="shared" si="4"/>
        <v>158.57</v>
      </c>
    </row>
    <row r="79" spans="1:8" x14ac:dyDescent="0.25">
      <c r="A79" s="7" t="s">
        <v>54</v>
      </c>
      <c r="C79" s="30"/>
      <c r="E79" s="30">
        <f>+E70+E78</f>
        <v>1209.7200000000003</v>
      </c>
      <c r="G79" s="12">
        <f>+G70+G78</f>
        <v>0</v>
      </c>
      <c r="H79" s="12">
        <f t="shared" si="4"/>
        <v>1209.72</v>
      </c>
    </row>
    <row r="80" spans="1:8" x14ac:dyDescent="0.25">
      <c r="A80" s="7" t="s">
        <v>55</v>
      </c>
      <c r="C80" s="30"/>
      <c r="E80" s="30">
        <f>+E8-E79</f>
        <v>-129.72000000000025</v>
      </c>
      <c r="G80" s="12">
        <f>+G8-G79</f>
        <v>0</v>
      </c>
      <c r="H80" s="12">
        <f t="shared" si="4"/>
        <v>-129.72</v>
      </c>
    </row>
    <row r="81" spans="1:5" x14ac:dyDescent="0.25">
      <c r="A81" t="s">
        <v>120</v>
      </c>
      <c r="C81" s="30"/>
      <c r="E81" s="30"/>
    </row>
    <row r="82" spans="1:5" x14ac:dyDescent="0.25">
      <c r="A82" t="s">
        <v>427</v>
      </c>
      <c r="C82" s="30"/>
      <c r="E82" s="30"/>
    </row>
    <row r="83" spans="1:5" x14ac:dyDescent="0.25">
      <c r="C83" s="30"/>
      <c r="E83" s="30"/>
    </row>
    <row r="84" spans="1:5" x14ac:dyDescent="0.25">
      <c r="A84" s="7" t="s">
        <v>121</v>
      </c>
      <c r="C84" s="30"/>
      <c r="E84" s="30"/>
    </row>
    <row r="85" spans="1:5" x14ac:dyDescent="0.25">
      <c r="A85" s="7" t="s">
        <v>122</v>
      </c>
      <c r="C85" s="30"/>
      <c r="E85" s="30"/>
    </row>
    <row r="99" spans="1:5" x14ac:dyDescent="0.25">
      <c r="A99" s="7" t="s">
        <v>50</v>
      </c>
      <c r="E99" s="34">
        <f>VLOOKUP(A99,$A$1:$H$98,5,FALSE)</f>
        <v>1051.1500000000003</v>
      </c>
    </row>
    <row r="100" spans="1:5" x14ac:dyDescent="0.25">
      <c r="A100" s="7" t="s">
        <v>295</v>
      </c>
      <c r="E100" s="34">
        <f>VLOOKUP(A100,$A$1:$H$98,5,FALSE)</f>
        <v>158.57</v>
      </c>
    </row>
    <row r="101" spans="1:5" x14ac:dyDescent="0.25">
      <c r="A101" s="7" t="s">
        <v>296</v>
      </c>
      <c r="E101" s="34">
        <f t="shared" ref="E101:E102" si="5">VLOOKUP(A101,$A$1:$H$98,5,FALSE)</f>
        <v>1209.7200000000003</v>
      </c>
    </row>
    <row r="102" spans="1:5" x14ac:dyDescent="0.25">
      <c r="A102" s="7" t="s">
        <v>55</v>
      </c>
      <c r="E102" s="34">
        <f t="shared" si="5"/>
        <v>-129.72000000000025</v>
      </c>
    </row>
    <row r="104" spans="1:5" x14ac:dyDescent="0.25">
      <c r="A104" s="42" t="s">
        <v>257</v>
      </c>
      <c r="D104" s="39" t="s">
        <v>258</v>
      </c>
    </row>
    <row r="105" spans="1:5" x14ac:dyDescent="0.25">
      <c r="B105" s="34">
        <f>E102</f>
        <v>-129.72000000000025</v>
      </c>
      <c r="E105" s="34">
        <f>E102</f>
        <v>-129.72000000000025</v>
      </c>
    </row>
    <row r="106" spans="1:5" x14ac:dyDescent="0.25">
      <c r="A106">
        <f>A107-Calculator!$B$15</f>
        <v>205</v>
      </c>
      <c r="B106">
        <f t="dataTable" ref="B106:B112" dt2D="0" dtr="0" r1="D7" ca="1"/>
        <v>140.27999999999997</v>
      </c>
      <c r="D106">
        <f>D107-Calculator!$B$27</f>
        <v>45</v>
      </c>
      <c r="E106">
        <f t="dataTable" ref="E106:E112" dt2D="0" dtr="0" r1="D7"/>
        <v>-819.72000000000025</v>
      </c>
    </row>
    <row r="107" spans="1:5" x14ac:dyDescent="0.25">
      <c r="A107">
        <f>A108-Calculator!$B$15</f>
        <v>210</v>
      </c>
      <c r="B107">
        <v>170.27999999999997</v>
      </c>
      <c r="D107">
        <f>D108-Calculator!$B$27</f>
        <v>50</v>
      </c>
      <c r="E107">
        <v>-789.72000000000025</v>
      </c>
    </row>
    <row r="108" spans="1:5" x14ac:dyDescent="0.25">
      <c r="A108">
        <f>A109-Calculator!$B$15</f>
        <v>215</v>
      </c>
      <c r="B108">
        <v>200.27999999999997</v>
      </c>
      <c r="D108">
        <f>D109-Calculator!$B$27</f>
        <v>55</v>
      </c>
      <c r="E108">
        <v>-759.72000000000025</v>
      </c>
    </row>
    <row r="109" spans="1:5" x14ac:dyDescent="0.25">
      <c r="A109">
        <f>Calculator!B10</f>
        <v>220</v>
      </c>
      <c r="B109">
        <v>230.27999999999997</v>
      </c>
      <c r="D109">
        <f>Calculator!B22</f>
        <v>60</v>
      </c>
      <c r="E109">
        <v>-729.72000000000025</v>
      </c>
    </row>
    <row r="110" spans="1:5" x14ac:dyDescent="0.25">
      <c r="A110">
        <f>A109+Calculator!$B$15</f>
        <v>225</v>
      </c>
      <c r="B110">
        <v>260.27999999999997</v>
      </c>
      <c r="D110">
        <f>D109+Calculator!$B$27</f>
        <v>65</v>
      </c>
      <c r="E110">
        <v>-699.72000000000025</v>
      </c>
    </row>
    <row r="111" spans="1:5" x14ac:dyDescent="0.25">
      <c r="A111">
        <f>A110+Calculator!$B$15</f>
        <v>230</v>
      </c>
      <c r="B111">
        <v>290.27999999999997</v>
      </c>
      <c r="D111">
        <f>D110+Calculator!$B$27</f>
        <v>70</v>
      </c>
      <c r="E111">
        <v>-669.72000000000025</v>
      </c>
    </row>
    <row r="112" spans="1:5" x14ac:dyDescent="0.25">
      <c r="A112">
        <f>A111+Calculator!$B$15</f>
        <v>235</v>
      </c>
      <c r="B112">
        <v>320.27999999999997</v>
      </c>
      <c r="D112">
        <f>D111+Calculator!$B$27</f>
        <v>75</v>
      </c>
      <c r="E112">
        <v>-639.72000000000025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8CD2E-D18D-470D-AB58-36B9941AE78B}">
  <dimension ref="A1:H112"/>
  <sheetViews>
    <sheetView topLeftCell="A37" workbookViewId="0">
      <selection activeCell="D45" sqref="D45:D47"/>
    </sheetView>
  </sheetViews>
  <sheetFormatPr defaultRowHeight="15" x14ac:dyDescent="0.25"/>
  <cols>
    <col min="1" max="1" width="25.7109375" customWidth="1"/>
    <col min="5" max="5" width="11" customWidth="1"/>
    <col min="8" max="8" width="11" customWidth="1"/>
  </cols>
  <sheetData>
    <row r="1" spans="1:8" x14ac:dyDescent="0.25">
      <c r="A1" s="59" t="s">
        <v>230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208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454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124</v>
      </c>
      <c r="C7" s="49">
        <f>IF(Calculator!B7="Rice",Calculator!B13,IF(Calculator!B19="Rice",Calculator!B25,6.75))</f>
        <v>6.75</v>
      </c>
      <c r="D7" s="50">
        <f>IF(Calculator!B7="Rice",Calculator!B10,IF(Calculator!B19="Rice",Calculator!B22,160))</f>
        <v>160</v>
      </c>
      <c r="E7" s="28">
        <f>ROUND(C7*D7,2)</f>
        <v>1080</v>
      </c>
      <c r="F7" s="11">
        <v>0</v>
      </c>
      <c r="G7" s="28">
        <f>ROUND(E7*F7,2)</f>
        <v>0</v>
      </c>
      <c r="H7" s="28">
        <f>ROUND(E7-G7,2)</f>
        <v>1080</v>
      </c>
    </row>
    <row r="8" spans="1:8" x14ac:dyDescent="0.25">
      <c r="A8" s="7" t="s">
        <v>11</v>
      </c>
      <c r="C8" s="30"/>
      <c r="E8" s="30">
        <f>SUM(E7:E7)</f>
        <v>1080</v>
      </c>
      <c r="G8" s="12">
        <f>SUM(G7:G7)</f>
        <v>0</v>
      </c>
      <c r="H8" s="12">
        <f>ROUND(E8-G8,2)</f>
        <v>1080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4.5</v>
      </c>
      <c r="E12" s="30">
        <f>ROUND(C12*D12,2)</f>
        <v>34.200000000000003</v>
      </c>
      <c r="F12" s="16">
        <v>0</v>
      </c>
      <c r="G12" s="30">
        <f>ROUND(E12*F12,2)</f>
        <v>0</v>
      </c>
      <c r="H12" s="30">
        <f>ROUND(E12-G12,2)</f>
        <v>34.200000000000003</v>
      </c>
    </row>
    <row r="13" spans="1:8" x14ac:dyDescent="0.25">
      <c r="A13" s="14" t="s">
        <v>200</v>
      </c>
      <c r="B13" s="14" t="s">
        <v>16</v>
      </c>
      <c r="C13" s="15">
        <v>9.6999999999999993</v>
      </c>
      <c r="D13" s="14">
        <v>1</v>
      </c>
      <c r="E13" s="30">
        <f>ROUND(C13*D13,2)</f>
        <v>9.6999999999999993</v>
      </c>
      <c r="F13" s="16">
        <v>0</v>
      </c>
      <c r="G13" s="30">
        <f>ROUND(E13*F13,2)</f>
        <v>0</v>
      </c>
      <c r="H13" s="30">
        <f>ROUND(E13-G13,2)</f>
        <v>9.6999999999999993</v>
      </c>
    </row>
    <row r="14" spans="1:8" x14ac:dyDescent="0.25">
      <c r="A14" s="14" t="s">
        <v>57</v>
      </c>
      <c r="B14" s="14" t="s">
        <v>16</v>
      </c>
      <c r="C14" s="15">
        <v>6.4</v>
      </c>
      <c r="D14" s="14">
        <v>1.5</v>
      </c>
      <c r="E14" s="30">
        <f>ROUND(C14*D14,2)</f>
        <v>9.6</v>
      </c>
      <c r="F14" s="16">
        <v>0</v>
      </c>
      <c r="G14" s="30">
        <f>ROUND(E14*F14,2)</f>
        <v>0</v>
      </c>
      <c r="H14" s="30">
        <f>ROUND(E14-G14,2)</f>
        <v>9.6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167</v>
      </c>
      <c r="B16" s="14" t="s">
        <v>21</v>
      </c>
      <c r="C16" s="15">
        <v>50</v>
      </c>
      <c r="D16" s="14">
        <v>0.5</v>
      </c>
      <c r="E16" s="30">
        <f>ROUND(C16*D16,2)</f>
        <v>25</v>
      </c>
      <c r="F16" s="16">
        <v>0</v>
      </c>
      <c r="G16" s="30">
        <f>ROUND(E16*F16,2)</f>
        <v>0</v>
      </c>
      <c r="H16" s="30">
        <f>ROUND(E16-G16,2)</f>
        <v>25</v>
      </c>
    </row>
    <row r="17" spans="1:8" x14ac:dyDescent="0.25">
      <c r="A17" s="14" t="s">
        <v>154</v>
      </c>
      <c r="B17" s="14" t="s">
        <v>21</v>
      </c>
      <c r="C17" s="15">
        <v>55.4</v>
      </c>
      <c r="D17" s="14">
        <v>0.5</v>
      </c>
      <c r="E17" s="30">
        <f>ROUND(C17*D17,2)</f>
        <v>27.7</v>
      </c>
      <c r="F17" s="16">
        <v>0</v>
      </c>
      <c r="G17" s="30">
        <f>ROUND(E17*F17,2)</f>
        <v>0</v>
      </c>
      <c r="H17" s="30">
        <f>ROUND(E17-G17,2)</f>
        <v>27.7</v>
      </c>
    </row>
    <row r="18" spans="1:8" x14ac:dyDescent="0.25">
      <c r="A18" s="14" t="s">
        <v>168</v>
      </c>
      <c r="B18" s="14" t="s">
        <v>21</v>
      </c>
      <c r="C18" s="15">
        <v>41.58</v>
      </c>
      <c r="D18" s="14">
        <v>4</v>
      </c>
      <c r="E18" s="30">
        <f>ROUND(C18*D18,2)</f>
        <v>166.32</v>
      </c>
      <c r="F18" s="16">
        <v>0</v>
      </c>
      <c r="G18" s="30">
        <f>ROUND(E18*F18,2)</f>
        <v>0</v>
      </c>
      <c r="H18" s="30">
        <f>ROUND(E18-G18,2)</f>
        <v>166.32</v>
      </c>
    </row>
    <row r="19" spans="1:8" x14ac:dyDescent="0.25">
      <c r="A19" s="14" t="s">
        <v>169</v>
      </c>
      <c r="B19" s="14" t="s">
        <v>26</v>
      </c>
      <c r="C19" s="15">
        <v>18</v>
      </c>
      <c r="D19" s="14">
        <v>0.75</v>
      </c>
      <c r="E19" s="30">
        <f>ROUND(C19*D19,2)</f>
        <v>13.5</v>
      </c>
      <c r="F19" s="16">
        <v>0</v>
      </c>
      <c r="G19" s="30">
        <f>ROUND(E19*F19,2)</f>
        <v>0</v>
      </c>
      <c r="H19" s="30">
        <f>ROUND(E19-G19,2)</f>
        <v>13.5</v>
      </c>
    </row>
    <row r="20" spans="1:8" x14ac:dyDescent="0.25">
      <c r="A20" s="13" t="s">
        <v>23</v>
      </c>
      <c r="C20" s="30"/>
      <c r="E20" s="30"/>
    </row>
    <row r="21" spans="1:8" x14ac:dyDescent="0.25">
      <c r="A21" s="14" t="s">
        <v>402</v>
      </c>
      <c r="B21" s="14" t="s">
        <v>18</v>
      </c>
      <c r="C21" s="15">
        <v>2.41</v>
      </c>
      <c r="D21" s="14">
        <v>10</v>
      </c>
      <c r="E21" s="30">
        <f>ROUND(C21*D21,2)</f>
        <v>24.1</v>
      </c>
      <c r="F21" s="16">
        <v>0</v>
      </c>
      <c r="G21" s="30">
        <f>ROUND(E21*F21,2)</f>
        <v>0</v>
      </c>
      <c r="H21" s="30">
        <f>ROUND(E21-G21,2)</f>
        <v>24.1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0.34</v>
      </c>
      <c r="D23" s="14">
        <v>80</v>
      </c>
      <c r="E23" s="30">
        <f t="shared" ref="E23:E30" si="0">ROUND(C23*D23,2)</f>
        <v>27.2</v>
      </c>
      <c r="F23" s="16">
        <v>0</v>
      </c>
      <c r="G23" s="30">
        <f t="shared" ref="G23:G30" si="1">ROUND(E23*F23,2)</f>
        <v>0</v>
      </c>
      <c r="H23" s="30">
        <f t="shared" ref="H23:H30" si="2">ROUND(E23-G23,2)</f>
        <v>27.2</v>
      </c>
    </row>
    <row r="24" spans="1:8" x14ac:dyDescent="0.25">
      <c r="A24" s="14" t="s">
        <v>138</v>
      </c>
      <c r="B24" s="14" t="s">
        <v>26</v>
      </c>
      <c r="C24" s="15">
        <v>3.33</v>
      </c>
      <c r="D24" s="14">
        <v>2</v>
      </c>
      <c r="E24" s="30">
        <f t="shared" si="0"/>
        <v>6.66</v>
      </c>
      <c r="F24" s="16">
        <v>0</v>
      </c>
      <c r="G24" s="30">
        <f t="shared" si="1"/>
        <v>0</v>
      </c>
      <c r="H24" s="30">
        <f t="shared" si="2"/>
        <v>6.66</v>
      </c>
    </row>
    <row r="25" spans="1:8" x14ac:dyDescent="0.25">
      <c r="A25" s="14" t="s">
        <v>170</v>
      </c>
      <c r="B25" s="14" t="s">
        <v>26</v>
      </c>
      <c r="C25" s="15">
        <v>18</v>
      </c>
      <c r="D25" s="14">
        <v>1.3</v>
      </c>
      <c r="E25" s="30">
        <f t="shared" si="0"/>
        <v>23.4</v>
      </c>
      <c r="F25" s="16">
        <v>0</v>
      </c>
      <c r="G25" s="30">
        <f t="shared" si="1"/>
        <v>0</v>
      </c>
      <c r="H25" s="30">
        <f t="shared" si="2"/>
        <v>23.4</v>
      </c>
    </row>
    <row r="26" spans="1:8" x14ac:dyDescent="0.25">
      <c r="A26" s="14" t="s">
        <v>171</v>
      </c>
      <c r="B26" s="14" t="s">
        <v>18</v>
      </c>
      <c r="C26" s="15">
        <v>6.72</v>
      </c>
      <c r="D26" s="14">
        <v>3</v>
      </c>
      <c r="E26" s="30">
        <f t="shared" si="0"/>
        <v>20.16</v>
      </c>
      <c r="F26" s="16">
        <v>0</v>
      </c>
      <c r="G26" s="30">
        <f t="shared" si="1"/>
        <v>0</v>
      </c>
      <c r="H26" s="30">
        <f t="shared" si="2"/>
        <v>20.16</v>
      </c>
    </row>
    <row r="27" spans="1:8" x14ac:dyDescent="0.25">
      <c r="A27" s="14" t="s">
        <v>209</v>
      </c>
      <c r="B27" s="14" t="s">
        <v>18</v>
      </c>
      <c r="C27" s="15">
        <v>0.82</v>
      </c>
      <c r="D27" s="14">
        <v>31</v>
      </c>
      <c r="E27" s="30">
        <f t="shared" si="0"/>
        <v>25.42</v>
      </c>
      <c r="F27" s="16">
        <v>0</v>
      </c>
      <c r="G27" s="30">
        <f t="shared" si="1"/>
        <v>0</v>
      </c>
      <c r="H27" s="30">
        <f t="shared" si="2"/>
        <v>25.42</v>
      </c>
    </row>
    <row r="28" spans="1:8" x14ac:dyDescent="0.25">
      <c r="A28" s="14" t="s">
        <v>203</v>
      </c>
      <c r="B28" s="14" t="s">
        <v>18</v>
      </c>
      <c r="C28" s="15">
        <v>4.9000000000000004</v>
      </c>
      <c r="D28" s="14">
        <v>1</v>
      </c>
      <c r="E28" s="30">
        <f t="shared" si="0"/>
        <v>4.9000000000000004</v>
      </c>
      <c r="F28" s="16">
        <v>0</v>
      </c>
      <c r="G28" s="30">
        <f t="shared" si="1"/>
        <v>0</v>
      </c>
      <c r="H28" s="30">
        <f t="shared" si="2"/>
        <v>4.9000000000000004</v>
      </c>
    </row>
    <row r="29" spans="1:8" x14ac:dyDescent="0.25">
      <c r="A29" s="14" t="s">
        <v>174</v>
      </c>
      <c r="B29" s="14" t="s">
        <v>18</v>
      </c>
      <c r="C29" s="15">
        <v>20.07</v>
      </c>
      <c r="D29" s="14">
        <v>0.75</v>
      </c>
      <c r="E29" s="30">
        <f t="shared" si="0"/>
        <v>15.05</v>
      </c>
      <c r="F29" s="16">
        <v>0</v>
      </c>
      <c r="G29" s="30">
        <f t="shared" si="1"/>
        <v>0</v>
      </c>
      <c r="H29" s="30">
        <f t="shared" si="2"/>
        <v>15.05</v>
      </c>
    </row>
    <row r="30" spans="1:8" x14ac:dyDescent="0.25">
      <c r="A30" s="14" t="s">
        <v>172</v>
      </c>
      <c r="B30" s="14" t="s">
        <v>18</v>
      </c>
      <c r="C30" s="15">
        <v>45.96</v>
      </c>
      <c r="D30" s="14">
        <v>0.25</v>
      </c>
      <c r="E30" s="30">
        <f t="shared" si="0"/>
        <v>11.49</v>
      </c>
      <c r="F30" s="16">
        <v>0</v>
      </c>
      <c r="G30" s="30">
        <f t="shared" si="1"/>
        <v>0</v>
      </c>
      <c r="H30" s="30">
        <f t="shared" si="2"/>
        <v>11.49</v>
      </c>
    </row>
    <row r="31" spans="1:8" x14ac:dyDescent="0.25">
      <c r="A31" s="13" t="s">
        <v>27</v>
      </c>
      <c r="C31" s="30"/>
      <c r="E31" s="30"/>
    </row>
    <row r="32" spans="1:8" x14ac:dyDescent="0.25">
      <c r="A32" s="14" t="s">
        <v>455</v>
      </c>
      <c r="B32" s="14" t="s">
        <v>18</v>
      </c>
      <c r="C32" s="15">
        <v>1.1299999999999999</v>
      </c>
      <c r="D32" s="14">
        <v>13.5</v>
      </c>
      <c r="E32" s="30">
        <f>ROUND(C32*D32,2)</f>
        <v>15.26</v>
      </c>
      <c r="F32" s="16">
        <v>0</v>
      </c>
      <c r="G32" s="30">
        <f>ROUND(E32*F32,2)</f>
        <v>0</v>
      </c>
      <c r="H32" s="30">
        <f>ROUND(E32-G32,2)</f>
        <v>15.26</v>
      </c>
    </row>
    <row r="33" spans="1:8" x14ac:dyDescent="0.25">
      <c r="A33" s="13" t="s">
        <v>33</v>
      </c>
      <c r="C33" s="30"/>
      <c r="E33" s="30"/>
    </row>
    <row r="34" spans="1:8" x14ac:dyDescent="0.25">
      <c r="A34" s="14" t="s">
        <v>210</v>
      </c>
      <c r="B34" s="14" t="s">
        <v>29</v>
      </c>
      <c r="C34" s="15">
        <v>1.3</v>
      </c>
      <c r="D34" s="14">
        <v>77</v>
      </c>
      <c r="E34" s="30">
        <f>ROUND(C34*D34,2)</f>
        <v>100.1</v>
      </c>
      <c r="F34" s="16">
        <v>0</v>
      </c>
      <c r="G34" s="30">
        <f>ROUND(E34*F34,2)</f>
        <v>0</v>
      </c>
      <c r="H34" s="30">
        <f>ROUND(E34-G34,2)</f>
        <v>100.1</v>
      </c>
    </row>
    <row r="35" spans="1:8" x14ac:dyDescent="0.25">
      <c r="A35" s="14" t="s">
        <v>177</v>
      </c>
      <c r="B35" s="14" t="s">
        <v>178</v>
      </c>
      <c r="C35" s="15">
        <v>0.28999999999999998</v>
      </c>
      <c r="D35" s="14">
        <v>77</v>
      </c>
      <c r="E35" s="30">
        <f>ROUND(C35*D35,2)</f>
        <v>22.33</v>
      </c>
      <c r="F35" s="16">
        <v>0</v>
      </c>
      <c r="G35" s="30">
        <f>ROUND(E35*F35,2)</f>
        <v>0</v>
      </c>
      <c r="H35" s="30">
        <f>ROUND(E35-G35,2)</f>
        <v>22.33</v>
      </c>
    </row>
    <row r="36" spans="1:8" x14ac:dyDescent="0.25">
      <c r="A36" s="13" t="s">
        <v>114</v>
      </c>
      <c r="C36" s="30"/>
      <c r="E36" s="30"/>
    </row>
    <row r="37" spans="1:8" x14ac:dyDescent="0.25">
      <c r="A37" s="14" t="s">
        <v>180</v>
      </c>
      <c r="B37" s="14" t="s">
        <v>26</v>
      </c>
      <c r="C37" s="15">
        <v>4.75</v>
      </c>
      <c r="D37" s="14">
        <v>0.5</v>
      </c>
      <c r="E37" s="30">
        <f>ROUND(C37*D37,2)</f>
        <v>2.38</v>
      </c>
      <c r="F37" s="16">
        <v>0</v>
      </c>
      <c r="G37" s="30">
        <f>ROUND(E37*F37,2)</f>
        <v>0</v>
      </c>
      <c r="H37" s="30">
        <f>ROUND(E37-G37,2)</f>
        <v>2.38</v>
      </c>
    </row>
    <row r="38" spans="1:8" x14ac:dyDescent="0.25">
      <c r="A38" s="14" t="s">
        <v>181</v>
      </c>
      <c r="B38" s="14" t="s">
        <v>26</v>
      </c>
      <c r="C38" s="15">
        <v>1.34</v>
      </c>
      <c r="D38" s="14">
        <v>0.5</v>
      </c>
      <c r="E38" s="30">
        <f>ROUND(C38*D38,2)</f>
        <v>0.67</v>
      </c>
      <c r="F38" s="16">
        <v>0</v>
      </c>
      <c r="G38" s="30">
        <f>ROUND(E38*F38,2)</f>
        <v>0</v>
      </c>
      <c r="H38" s="30">
        <f>ROUND(E38-G38,2)</f>
        <v>0.67</v>
      </c>
    </row>
    <row r="39" spans="1:8" x14ac:dyDescent="0.25">
      <c r="A39" s="14" t="s">
        <v>183</v>
      </c>
      <c r="B39" s="14" t="s">
        <v>26</v>
      </c>
      <c r="C39" s="15">
        <v>2.86</v>
      </c>
      <c r="D39" s="14">
        <v>4</v>
      </c>
      <c r="E39" s="30">
        <f>ROUND(C39*D39,2)</f>
        <v>11.44</v>
      </c>
      <c r="F39" s="16">
        <v>0</v>
      </c>
      <c r="G39" s="30">
        <f>ROUND(E39*F39,2)</f>
        <v>0</v>
      </c>
      <c r="H39" s="30">
        <f>ROUND(E39-G39,2)</f>
        <v>11.44</v>
      </c>
    </row>
    <row r="40" spans="1:8" x14ac:dyDescent="0.25">
      <c r="A40" s="14" t="s">
        <v>182</v>
      </c>
      <c r="B40" s="14" t="s">
        <v>26</v>
      </c>
      <c r="C40" s="15">
        <v>6.01</v>
      </c>
      <c r="D40" s="14">
        <v>0.25</v>
      </c>
      <c r="E40" s="30">
        <f>ROUND(C40*D40,2)</f>
        <v>1.5</v>
      </c>
      <c r="F40" s="16">
        <v>0</v>
      </c>
      <c r="G40" s="30">
        <f>ROUND(E40*F40,2)</f>
        <v>0</v>
      </c>
      <c r="H40" s="30">
        <f>ROUND(E40-G40,2)</f>
        <v>1.5</v>
      </c>
    </row>
    <row r="41" spans="1:8" x14ac:dyDescent="0.25">
      <c r="A41" s="14" t="s">
        <v>115</v>
      </c>
      <c r="B41" s="14" t="s">
        <v>26</v>
      </c>
      <c r="C41" s="15">
        <v>3.3</v>
      </c>
      <c r="D41" s="14">
        <v>0.1</v>
      </c>
      <c r="E41" s="30">
        <f>ROUND(C41*D41,2)</f>
        <v>0.33</v>
      </c>
      <c r="F41" s="16">
        <v>0</v>
      </c>
      <c r="G41" s="30">
        <f>ROUND(E41*F41,2)</f>
        <v>0</v>
      </c>
      <c r="H41" s="30">
        <f>ROUND(E41-G41,2)</f>
        <v>0.33</v>
      </c>
    </row>
    <row r="42" spans="1:8" x14ac:dyDescent="0.25">
      <c r="A42" s="13" t="s">
        <v>61</v>
      </c>
      <c r="C42" s="30"/>
      <c r="E42" s="30"/>
    </row>
    <row r="43" spans="1:8" x14ac:dyDescent="0.25">
      <c r="A43" s="14" t="s">
        <v>184</v>
      </c>
      <c r="B43" s="14" t="s">
        <v>21</v>
      </c>
      <c r="C43" s="15">
        <v>8</v>
      </c>
      <c r="D43" s="14">
        <v>5</v>
      </c>
      <c r="E43" s="30">
        <f>ROUND(C43*D43,2)</f>
        <v>40</v>
      </c>
      <c r="F43" s="16">
        <v>0</v>
      </c>
      <c r="G43" s="30">
        <f>ROUND(E43*F43,2)</f>
        <v>0</v>
      </c>
      <c r="H43" s="30">
        <f>ROUND(E43-G43,2)</f>
        <v>40</v>
      </c>
    </row>
    <row r="44" spans="1:8" x14ac:dyDescent="0.25">
      <c r="A44" s="13" t="s">
        <v>131</v>
      </c>
      <c r="C44" s="30"/>
      <c r="E44" s="30"/>
    </row>
    <row r="45" spans="1:8" x14ac:dyDescent="0.25">
      <c r="A45" s="14" t="s">
        <v>185</v>
      </c>
      <c r="B45" s="14" t="s">
        <v>124</v>
      </c>
      <c r="C45" s="15">
        <v>0.35</v>
      </c>
      <c r="D45" s="14">
        <f>$D$7</f>
        <v>160</v>
      </c>
      <c r="E45" s="30">
        <f>ROUND(C45*D45,2)</f>
        <v>56</v>
      </c>
      <c r="F45" s="16">
        <v>0</v>
      </c>
      <c r="G45" s="30">
        <f>ROUND(E45*F45,2)</f>
        <v>0</v>
      </c>
      <c r="H45" s="30">
        <f>ROUND(E45-G45,2)</f>
        <v>56</v>
      </c>
    </row>
    <row r="46" spans="1:8" x14ac:dyDescent="0.25">
      <c r="A46" s="13" t="s">
        <v>186</v>
      </c>
      <c r="C46" s="30"/>
      <c r="E46" s="30"/>
    </row>
    <row r="47" spans="1:8" x14ac:dyDescent="0.25">
      <c r="A47" s="14" t="s">
        <v>187</v>
      </c>
      <c r="B47" s="14" t="s">
        <v>124</v>
      </c>
      <c r="C47" s="15">
        <v>0.4</v>
      </c>
      <c r="D47" s="14">
        <f>$D$7</f>
        <v>160</v>
      </c>
      <c r="E47" s="30">
        <f>ROUND(C47*D47,2)</f>
        <v>64</v>
      </c>
      <c r="F47" s="16">
        <v>0</v>
      </c>
      <c r="G47" s="30">
        <f>ROUND(E47*F47,2)</f>
        <v>0</v>
      </c>
      <c r="H47" s="30">
        <f>ROUND(E47-G47,2)</f>
        <v>64</v>
      </c>
    </row>
    <row r="48" spans="1:8" x14ac:dyDescent="0.25">
      <c r="A48" s="13" t="s">
        <v>99</v>
      </c>
      <c r="C48" s="30"/>
      <c r="E48" s="30"/>
    </row>
    <row r="49" spans="1:8" x14ac:dyDescent="0.25">
      <c r="A49" s="14" t="s">
        <v>188</v>
      </c>
      <c r="B49" s="14" t="s">
        <v>48</v>
      </c>
      <c r="C49" s="15">
        <v>4.5</v>
      </c>
      <c r="D49" s="14">
        <v>1</v>
      </c>
      <c r="E49" s="30">
        <f>ROUND(C49*D49,2)</f>
        <v>4.5</v>
      </c>
      <c r="F49" s="16">
        <v>0</v>
      </c>
      <c r="G49" s="30">
        <f>ROUND(E49*F49,2)</f>
        <v>0</v>
      </c>
      <c r="H49" s="30">
        <f>ROUND(E49-G49,2)</f>
        <v>4.5</v>
      </c>
    </row>
    <row r="50" spans="1:8" x14ac:dyDescent="0.25">
      <c r="A50" s="13" t="s">
        <v>116</v>
      </c>
      <c r="C50" s="30"/>
      <c r="E50" s="30"/>
    </row>
    <row r="51" spans="1:8" x14ac:dyDescent="0.25">
      <c r="A51" s="14" t="s">
        <v>189</v>
      </c>
      <c r="B51" s="14" t="s">
        <v>48</v>
      </c>
      <c r="C51" s="15">
        <v>8</v>
      </c>
      <c r="D51" s="14">
        <v>1</v>
      </c>
      <c r="E51" s="30">
        <f>ROUND(C51*D51,2)</f>
        <v>8</v>
      </c>
      <c r="F51" s="16">
        <v>0</v>
      </c>
      <c r="G51" s="30">
        <f>ROUND(E51*F51,2)</f>
        <v>0</v>
      </c>
      <c r="H51" s="30">
        <f>ROUND(E51-G51,2)</f>
        <v>8</v>
      </c>
    </row>
    <row r="52" spans="1:8" x14ac:dyDescent="0.25">
      <c r="A52" s="13" t="s">
        <v>118</v>
      </c>
      <c r="C52" s="30"/>
      <c r="E52" s="30"/>
    </row>
    <row r="53" spans="1:8" x14ac:dyDescent="0.25">
      <c r="A53" s="14" t="s">
        <v>119</v>
      </c>
      <c r="B53" s="14" t="s">
        <v>48</v>
      </c>
      <c r="C53" s="15">
        <v>10</v>
      </c>
      <c r="D53" s="14">
        <v>0.33300000000000002</v>
      </c>
      <c r="E53" s="30">
        <f>ROUND(C53*D53,2)</f>
        <v>3.33</v>
      </c>
      <c r="F53" s="16">
        <v>0</v>
      </c>
      <c r="G53" s="30">
        <f>ROUND(E53*F53,2)</f>
        <v>0</v>
      </c>
      <c r="H53" s="30">
        <f>ROUND(E53-G53,2)</f>
        <v>3.33</v>
      </c>
    </row>
    <row r="54" spans="1:8" x14ac:dyDescent="0.25">
      <c r="A54" s="13" t="s">
        <v>37</v>
      </c>
      <c r="C54" s="30"/>
      <c r="E54" s="30"/>
    </row>
    <row r="55" spans="1:8" x14ac:dyDescent="0.25">
      <c r="A55" s="14" t="s">
        <v>38</v>
      </c>
      <c r="B55" s="14" t="s">
        <v>39</v>
      </c>
      <c r="C55" s="15">
        <v>16.54</v>
      </c>
      <c r="D55" s="14">
        <v>0.54759999999999998</v>
      </c>
      <c r="E55" s="30">
        <f>ROUND(C55*D55,2)</f>
        <v>9.06</v>
      </c>
      <c r="F55" s="16">
        <v>0</v>
      </c>
      <c r="G55" s="30">
        <f>ROUND(E55*F55,2)</f>
        <v>0</v>
      </c>
      <c r="H55" s="30">
        <f>ROUND(E55-G55,2)</f>
        <v>9.06</v>
      </c>
    </row>
    <row r="56" spans="1:8" x14ac:dyDescent="0.25">
      <c r="A56" s="14" t="s">
        <v>134</v>
      </c>
      <c r="B56" s="14" t="s">
        <v>39</v>
      </c>
      <c r="C56" s="15">
        <v>16.54</v>
      </c>
      <c r="D56" s="14">
        <v>0.12690000000000001</v>
      </c>
      <c r="E56" s="30">
        <f>ROUND(C56*D56,2)</f>
        <v>2.1</v>
      </c>
      <c r="F56" s="16">
        <v>0</v>
      </c>
      <c r="G56" s="30">
        <f>ROUND(E56*F56,2)</f>
        <v>0</v>
      </c>
      <c r="H56" s="30">
        <f>ROUND(E56-G56,2)</f>
        <v>2.1</v>
      </c>
    </row>
    <row r="57" spans="1:8" x14ac:dyDescent="0.25">
      <c r="A57" s="13" t="s">
        <v>40</v>
      </c>
      <c r="C57" s="30"/>
      <c r="E57" s="30"/>
    </row>
    <row r="58" spans="1:8" x14ac:dyDescent="0.25">
      <c r="A58" s="14" t="s">
        <v>41</v>
      </c>
      <c r="B58" s="14" t="s">
        <v>39</v>
      </c>
      <c r="C58" s="15">
        <v>9.06</v>
      </c>
      <c r="D58" s="14">
        <v>3.5249999999999999</v>
      </c>
      <c r="E58" s="30">
        <f>ROUND(C58*D58,2)</f>
        <v>31.94</v>
      </c>
      <c r="F58" s="16">
        <v>0</v>
      </c>
      <c r="G58" s="30">
        <f>ROUND(E58*F58,2)</f>
        <v>0</v>
      </c>
      <c r="H58" s="30">
        <f>ROUND(E58-G58,2)</f>
        <v>31.94</v>
      </c>
    </row>
    <row r="59" spans="1:8" x14ac:dyDescent="0.25">
      <c r="A59" s="13" t="s">
        <v>43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0.25</v>
      </c>
      <c r="E60" s="30">
        <f>ROUND(C60*D60,2)</f>
        <v>2.27</v>
      </c>
      <c r="F60" s="16">
        <v>0</v>
      </c>
      <c r="G60" s="30">
        <f>ROUND(E60*F60,2)</f>
        <v>0</v>
      </c>
      <c r="H60" s="30">
        <f>ROUND(E60-G60,2)</f>
        <v>2.27</v>
      </c>
    </row>
    <row r="61" spans="1:8" x14ac:dyDescent="0.25">
      <c r="A61" s="14" t="s">
        <v>42</v>
      </c>
      <c r="B61" s="14" t="s">
        <v>39</v>
      </c>
      <c r="C61" s="15">
        <v>9.06</v>
      </c>
      <c r="D61" s="14">
        <v>7.8600000000000003E-2</v>
      </c>
      <c r="E61" s="30">
        <f>ROUND(C61*D61,2)</f>
        <v>0.71</v>
      </c>
      <c r="F61" s="16">
        <v>0</v>
      </c>
      <c r="G61" s="30">
        <f>ROUND(E61*F61,2)</f>
        <v>0</v>
      </c>
      <c r="H61" s="30">
        <f>ROUND(E61-G61,2)</f>
        <v>0.71</v>
      </c>
    </row>
    <row r="62" spans="1:8" x14ac:dyDescent="0.25">
      <c r="A62" s="13" t="s">
        <v>100</v>
      </c>
      <c r="C62" s="30"/>
      <c r="E62" s="30"/>
    </row>
    <row r="63" spans="1:8" x14ac:dyDescent="0.25">
      <c r="A63" s="14" t="s">
        <v>41</v>
      </c>
      <c r="B63" s="14" t="s">
        <v>39</v>
      </c>
      <c r="C63" s="15">
        <v>9.06</v>
      </c>
      <c r="D63" s="14">
        <v>1.5</v>
      </c>
      <c r="E63" s="30">
        <f>ROUND(C63*D63,2)</f>
        <v>13.59</v>
      </c>
      <c r="F63" s="16">
        <v>0</v>
      </c>
      <c r="G63" s="30">
        <f>ROUND(E63*F63,2)</f>
        <v>0</v>
      </c>
      <c r="H63" s="30">
        <f>ROUND(E63-G63,2)</f>
        <v>13.59</v>
      </c>
    </row>
    <row r="64" spans="1:8" x14ac:dyDescent="0.25">
      <c r="A64" s="14" t="s">
        <v>44</v>
      </c>
      <c r="B64" s="14" t="s">
        <v>39</v>
      </c>
      <c r="C64" s="15">
        <v>16.53</v>
      </c>
      <c r="D64" s="14">
        <v>0.49480000000000002</v>
      </c>
      <c r="E64" s="30">
        <f>ROUND(C64*D64,2)</f>
        <v>8.18</v>
      </c>
      <c r="F64" s="16">
        <v>0</v>
      </c>
      <c r="G64" s="30">
        <f>ROUND(E64*F64,2)</f>
        <v>0</v>
      </c>
      <c r="H64" s="30">
        <f>ROUND(E64-G64,2)</f>
        <v>8.18</v>
      </c>
    </row>
    <row r="65" spans="1:8" x14ac:dyDescent="0.25">
      <c r="A65" s="13" t="s">
        <v>45</v>
      </c>
      <c r="C65" s="30"/>
      <c r="E65" s="30"/>
    </row>
    <row r="66" spans="1:8" x14ac:dyDescent="0.25">
      <c r="A66" s="14" t="s">
        <v>38</v>
      </c>
      <c r="B66" s="14" t="s">
        <v>19</v>
      </c>
      <c r="C66" s="15">
        <v>4.4800000000000004</v>
      </c>
      <c r="D66" s="14">
        <v>7.6210000000000004</v>
      </c>
      <c r="E66" s="30">
        <f>ROUND(C66*D66,2)</f>
        <v>34.14</v>
      </c>
      <c r="F66" s="16">
        <v>0</v>
      </c>
      <c r="G66" s="30">
        <f>ROUND(E66*F66,2)</f>
        <v>0</v>
      </c>
      <c r="H66" s="30">
        <f>ROUND(E66-G66,2)</f>
        <v>34.14</v>
      </c>
    </row>
    <row r="67" spans="1:8" x14ac:dyDescent="0.25">
      <c r="A67" s="14" t="s">
        <v>134</v>
      </c>
      <c r="B67" s="14" t="s">
        <v>19</v>
      </c>
      <c r="C67" s="15">
        <v>4.4800000000000004</v>
      </c>
      <c r="D67" s="14">
        <v>2.7765</v>
      </c>
      <c r="E67" s="30">
        <f>ROUND(C67*D67,2)</f>
        <v>12.44</v>
      </c>
      <c r="F67" s="16">
        <v>0</v>
      </c>
      <c r="G67" s="30">
        <f>ROUND(E67*F67,2)</f>
        <v>0</v>
      </c>
      <c r="H67" s="30">
        <f>ROUND(E67-G67,2)</f>
        <v>12.44</v>
      </c>
    </row>
    <row r="68" spans="1:8" x14ac:dyDescent="0.25">
      <c r="A68" s="14" t="s">
        <v>190</v>
      </c>
      <c r="B68" s="14" t="s">
        <v>19</v>
      </c>
      <c r="C68" s="15">
        <v>4.4800000000000004</v>
      </c>
      <c r="D68" s="14">
        <v>26.8827</v>
      </c>
      <c r="E68" s="30">
        <f>ROUND(C68*D68,2)</f>
        <v>120.43</v>
      </c>
      <c r="F68" s="16">
        <v>0</v>
      </c>
      <c r="G68" s="30">
        <f>ROUND(E68*F68,2)</f>
        <v>0</v>
      </c>
      <c r="H68" s="30">
        <f>ROUND(E68-G68,2)</f>
        <v>120.43</v>
      </c>
    </row>
    <row r="69" spans="1:8" x14ac:dyDescent="0.25">
      <c r="A69" s="13" t="s">
        <v>47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10.039999999999999</v>
      </c>
      <c r="D70" s="14">
        <v>1</v>
      </c>
      <c r="E70" s="30">
        <f>ROUND(C70*D70,2)</f>
        <v>10.039999999999999</v>
      </c>
      <c r="F70" s="16">
        <v>0</v>
      </c>
      <c r="G70" s="30">
        <f>ROUND(E70*F70,2)</f>
        <v>0</v>
      </c>
      <c r="H70" s="30">
        <f t="shared" ref="H70:H76" si="3">ROUND(E70-G70,2)</f>
        <v>10.039999999999999</v>
      </c>
    </row>
    <row r="71" spans="1:8" x14ac:dyDescent="0.25">
      <c r="A71" s="14" t="s">
        <v>38</v>
      </c>
      <c r="B71" s="14" t="s">
        <v>48</v>
      </c>
      <c r="C71" s="15">
        <v>4.74</v>
      </c>
      <c r="D71" s="14">
        <v>1</v>
      </c>
      <c r="E71" s="30">
        <f>ROUND(C71*D71,2)</f>
        <v>4.74</v>
      </c>
      <c r="F71" s="16">
        <v>0</v>
      </c>
      <c r="G71" s="30">
        <f>ROUND(E71*F71,2)</f>
        <v>0</v>
      </c>
      <c r="H71" s="30">
        <f t="shared" si="3"/>
        <v>4.74</v>
      </c>
    </row>
    <row r="72" spans="1:8" x14ac:dyDescent="0.25">
      <c r="A72" s="14" t="s">
        <v>134</v>
      </c>
      <c r="B72" s="14" t="s">
        <v>48</v>
      </c>
      <c r="C72" s="15">
        <v>6.86</v>
      </c>
      <c r="D72" s="14">
        <v>1</v>
      </c>
      <c r="E72" s="30">
        <f>ROUND(C72*D72,2)</f>
        <v>6.86</v>
      </c>
      <c r="F72" s="16">
        <v>0</v>
      </c>
      <c r="G72" s="30">
        <f>ROUND(E72*F72,2)</f>
        <v>0</v>
      </c>
      <c r="H72" s="30">
        <f t="shared" si="3"/>
        <v>6.86</v>
      </c>
    </row>
    <row r="73" spans="1:8" x14ac:dyDescent="0.25">
      <c r="A73" s="14" t="s">
        <v>190</v>
      </c>
      <c r="B73" s="14" t="s">
        <v>48</v>
      </c>
      <c r="C73" s="15">
        <v>14.31</v>
      </c>
      <c r="D73" s="14">
        <v>1</v>
      </c>
      <c r="E73" s="30">
        <f>ROUND(C73*D73,2)</f>
        <v>14.31</v>
      </c>
      <c r="F73" s="16">
        <v>0</v>
      </c>
      <c r="G73" s="30">
        <f>ROUND(E73*F73,2)</f>
        <v>0</v>
      </c>
      <c r="H73" s="30">
        <f t="shared" si="3"/>
        <v>14.31</v>
      </c>
    </row>
    <row r="74" spans="1:8" x14ac:dyDescent="0.25">
      <c r="A74" s="9" t="s">
        <v>49</v>
      </c>
      <c r="B74" s="9" t="s">
        <v>48</v>
      </c>
      <c r="C74" s="10">
        <v>25.87</v>
      </c>
      <c r="D74" s="9">
        <v>1</v>
      </c>
      <c r="E74" s="28">
        <f>ROUND(C74*D74,2)</f>
        <v>25.87</v>
      </c>
      <c r="F74" s="11">
        <v>0</v>
      </c>
      <c r="G74" s="28">
        <f>ROUND(E74*F74,2)</f>
        <v>0</v>
      </c>
      <c r="H74" s="28">
        <f t="shared" si="3"/>
        <v>25.87</v>
      </c>
    </row>
    <row r="75" spans="1:8" x14ac:dyDescent="0.25">
      <c r="A75" s="7" t="s">
        <v>50</v>
      </c>
      <c r="C75" s="30"/>
      <c r="E75" s="30">
        <f>SUM(E12:E74)</f>
        <v>1070.9199999999998</v>
      </c>
      <c r="G75" s="12">
        <f>SUM(G12:G74)</f>
        <v>0</v>
      </c>
      <c r="H75" s="12">
        <f t="shared" si="3"/>
        <v>1070.92</v>
      </c>
    </row>
    <row r="76" spans="1:8" x14ac:dyDescent="0.25">
      <c r="A76" s="7" t="s">
        <v>51</v>
      </c>
      <c r="C76" s="30"/>
      <c r="E76" s="30">
        <f>+E8-E75</f>
        <v>9.0800000000001546</v>
      </c>
      <c r="G76" s="12">
        <f>+G8-G75</f>
        <v>0</v>
      </c>
      <c r="H76" s="12">
        <f t="shared" si="3"/>
        <v>9.08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25.53</v>
      </c>
      <c r="D79" s="14">
        <v>1</v>
      </c>
      <c r="E79" s="30">
        <f>ROUND(C79*D79,2)</f>
        <v>25.53</v>
      </c>
      <c r="F79" s="16">
        <v>0</v>
      </c>
      <c r="G79" s="30">
        <f>ROUND(E79*F79,2)</f>
        <v>0</v>
      </c>
      <c r="H79" s="30">
        <f t="shared" ref="H79:H85" si="4">ROUND(E79-G79,2)</f>
        <v>25.53</v>
      </c>
    </row>
    <row r="80" spans="1:8" x14ac:dyDescent="0.25">
      <c r="A80" s="14" t="s">
        <v>38</v>
      </c>
      <c r="B80" s="14" t="s">
        <v>48</v>
      </c>
      <c r="C80" s="15">
        <v>33.53</v>
      </c>
      <c r="D80" s="14">
        <v>1</v>
      </c>
      <c r="E80" s="30">
        <f>ROUND(C80*D80,2)</f>
        <v>33.53</v>
      </c>
      <c r="F80" s="16">
        <v>0</v>
      </c>
      <c r="G80" s="30">
        <f>ROUND(E80*F80,2)</f>
        <v>0</v>
      </c>
      <c r="H80" s="30">
        <f t="shared" si="4"/>
        <v>33.53</v>
      </c>
    </row>
    <row r="81" spans="1:8" x14ac:dyDescent="0.25">
      <c r="A81" s="14" t="s">
        <v>134</v>
      </c>
      <c r="B81" s="14" t="s">
        <v>48</v>
      </c>
      <c r="C81" s="15">
        <v>30.19</v>
      </c>
      <c r="D81" s="14">
        <v>1</v>
      </c>
      <c r="E81" s="30">
        <f>ROUND(C81*D81,2)</f>
        <v>30.19</v>
      </c>
      <c r="F81" s="16">
        <v>0</v>
      </c>
      <c r="G81" s="30">
        <f>ROUND(E81*F81,2)</f>
        <v>0</v>
      </c>
      <c r="H81" s="30">
        <f t="shared" si="4"/>
        <v>30.19</v>
      </c>
    </row>
    <row r="82" spans="1:8" x14ac:dyDescent="0.25">
      <c r="A82" s="9" t="s">
        <v>190</v>
      </c>
      <c r="B82" s="9" t="s">
        <v>48</v>
      </c>
      <c r="C82" s="10">
        <v>52.19</v>
      </c>
      <c r="D82" s="9">
        <v>1</v>
      </c>
      <c r="E82" s="28">
        <f>ROUND(C82*D82,2)</f>
        <v>52.19</v>
      </c>
      <c r="F82" s="11">
        <v>0</v>
      </c>
      <c r="G82" s="28">
        <f>ROUND(E82*F82,2)</f>
        <v>0</v>
      </c>
      <c r="H82" s="28">
        <f t="shared" si="4"/>
        <v>52.19</v>
      </c>
    </row>
    <row r="83" spans="1:8" x14ac:dyDescent="0.25">
      <c r="A83" s="7" t="s">
        <v>53</v>
      </c>
      <c r="C83" s="30"/>
      <c r="E83" s="30">
        <f>SUM(E79:E82)</f>
        <v>141.44</v>
      </c>
      <c r="G83" s="12">
        <f>SUM(G79:G82)</f>
        <v>0</v>
      </c>
      <c r="H83" s="12">
        <f t="shared" si="4"/>
        <v>141.44</v>
      </c>
    </row>
    <row r="84" spans="1:8" x14ac:dyDescent="0.25">
      <c r="A84" s="7" t="s">
        <v>54</v>
      </c>
      <c r="C84" s="30"/>
      <c r="E84" s="30">
        <f>+E75+E83</f>
        <v>1212.3599999999999</v>
      </c>
      <c r="G84" s="12">
        <f>+G75+G83</f>
        <v>0</v>
      </c>
      <c r="H84" s="12">
        <f t="shared" si="4"/>
        <v>1212.3599999999999</v>
      </c>
    </row>
    <row r="85" spans="1:8" x14ac:dyDescent="0.25">
      <c r="A85" s="7" t="s">
        <v>55</v>
      </c>
      <c r="C85" s="30"/>
      <c r="E85" s="30">
        <f>+E8-E84</f>
        <v>-132.3599999999999</v>
      </c>
      <c r="G85" s="12">
        <f>+G8-G84</f>
        <v>0</v>
      </c>
      <c r="H85" s="12">
        <f t="shared" si="4"/>
        <v>-132.36000000000001</v>
      </c>
    </row>
    <row r="86" spans="1:8" x14ac:dyDescent="0.25">
      <c r="A86" t="s">
        <v>120</v>
      </c>
      <c r="C86" s="30"/>
      <c r="E86" s="30"/>
    </row>
    <row r="87" spans="1:8" x14ac:dyDescent="0.25">
      <c r="A87" t="s">
        <v>427</v>
      </c>
      <c r="C87" s="30"/>
      <c r="E87" s="30"/>
    </row>
    <row r="88" spans="1:8" x14ac:dyDescent="0.25">
      <c r="C88" s="30"/>
      <c r="E88" s="30"/>
    </row>
    <row r="89" spans="1:8" x14ac:dyDescent="0.25">
      <c r="A89" s="7" t="s">
        <v>121</v>
      </c>
      <c r="C89" s="30"/>
      <c r="E89" s="30"/>
    </row>
    <row r="90" spans="1:8" x14ac:dyDescent="0.25">
      <c r="A90" s="7" t="s">
        <v>122</v>
      </c>
      <c r="C90" s="30"/>
      <c r="E90" s="30"/>
    </row>
    <row r="91" spans="1:8" x14ac:dyDescent="0.25">
      <c r="A91" s="7"/>
      <c r="C91" s="30"/>
      <c r="E91" s="30"/>
    </row>
    <row r="99" spans="1:5" x14ac:dyDescent="0.25">
      <c r="A99" s="7" t="s">
        <v>50</v>
      </c>
      <c r="E99" s="34">
        <f>VLOOKUP(A99,$A$1:$H$98,5,FALSE)</f>
        <v>1070.9199999999998</v>
      </c>
    </row>
    <row r="100" spans="1:5" x14ac:dyDescent="0.25">
      <c r="A100" s="7" t="s">
        <v>295</v>
      </c>
      <c r="E100" s="34">
        <f>VLOOKUP(A100,$A$1:$H$98,5,FALSE)</f>
        <v>141.44</v>
      </c>
    </row>
    <row r="101" spans="1:5" x14ac:dyDescent="0.25">
      <c r="A101" s="7" t="s">
        <v>296</v>
      </c>
      <c r="E101" s="34">
        <f t="shared" ref="E101:E102" si="5">VLOOKUP(A101,$A$1:$H$98,5,FALSE)</f>
        <v>1212.3599999999999</v>
      </c>
    </row>
    <row r="102" spans="1:5" x14ac:dyDescent="0.25">
      <c r="A102" s="7" t="s">
        <v>55</v>
      </c>
      <c r="E102" s="34">
        <f t="shared" si="5"/>
        <v>-132.3599999999999</v>
      </c>
    </row>
    <row r="104" spans="1:5" x14ac:dyDescent="0.25">
      <c r="A104" s="42" t="s">
        <v>257</v>
      </c>
      <c r="D104" s="39" t="s">
        <v>258</v>
      </c>
    </row>
    <row r="105" spans="1:5" x14ac:dyDescent="0.25">
      <c r="B105" s="34">
        <f>E102</f>
        <v>-132.3599999999999</v>
      </c>
      <c r="E105" s="34">
        <f>E102</f>
        <v>-132.3599999999999</v>
      </c>
    </row>
    <row r="106" spans="1:5" x14ac:dyDescent="0.25">
      <c r="A106">
        <f>A107-Calculator!$B$15</f>
        <v>205</v>
      </c>
      <c r="B106">
        <f t="dataTable" ref="B106:B112" dt2D="0" dtr="0" r1="D7" ca="1"/>
        <v>137.6400000000001</v>
      </c>
      <c r="D106">
        <f>D107-Calculator!$B$27</f>
        <v>45</v>
      </c>
      <c r="E106">
        <f t="dataTable" ref="E106:E112" dt2D="0" dtr="0" r1="D7" ca="1"/>
        <v>-822.36000000000013</v>
      </c>
    </row>
    <row r="107" spans="1:5" x14ac:dyDescent="0.25">
      <c r="A107">
        <f>A108-Calculator!$B$15</f>
        <v>210</v>
      </c>
      <c r="B107">
        <v>167.6400000000001</v>
      </c>
      <c r="D107">
        <f>D108-Calculator!$B$27</f>
        <v>50</v>
      </c>
      <c r="E107">
        <v>-792.36000000000013</v>
      </c>
    </row>
    <row r="108" spans="1:5" x14ac:dyDescent="0.25">
      <c r="A108">
        <f>A109-Calculator!$B$15</f>
        <v>215</v>
      </c>
      <c r="B108">
        <v>197.6400000000001</v>
      </c>
      <c r="D108">
        <f>D109-Calculator!$B$27</f>
        <v>55</v>
      </c>
      <c r="E108">
        <v>-762.36000000000013</v>
      </c>
    </row>
    <row r="109" spans="1:5" x14ac:dyDescent="0.25">
      <c r="A109">
        <f>Calculator!B10</f>
        <v>220</v>
      </c>
      <c r="B109">
        <v>227.6400000000001</v>
      </c>
      <c r="D109">
        <f>Calculator!B22</f>
        <v>60</v>
      </c>
      <c r="E109">
        <v>-732.36000000000013</v>
      </c>
    </row>
    <row r="110" spans="1:5" x14ac:dyDescent="0.25">
      <c r="A110">
        <f>A109+Calculator!$B$15</f>
        <v>225</v>
      </c>
      <c r="B110">
        <v>257.6400000000001</v>
      </c>
      <c r="D110">
        <f>D109+Calculator!$B$27</f>
        <v>65</v>
      </c>
      <c r="E110">
        <v>-702.36000000000013</v>
      </c>
    </row>
    <row r="111" spans="1:5" x14ac:dyDescent="0.25">
      <c r="A111">
        <f>A110+Calculator!$B$15</f>
        <v>230</v>
      </c>
      <c r="B111">
        <v>287.6400000000001</v>
      </c>
      <c r="D111">
        <f>D110+Calculator!$B$27</f>
        <v>70</v>
      </c>
      <c r="E111">
        <v>-672.36000000000013</v>
      </c>
    </row>
    <row r="112" spans="1:5" x14ac:dyDescent="0.25">
      <c r="A112">
        <f>A111+Calculator!$B$15</f>
        <v>235</v>
      </c>
      <c r="B112">
        <v>317.6400000000001</v>
      </c>
      <c r="D112">
        <f>D111+Calculator!$B$27</f>
        <v>75</v>
      </c>
      <c r="E112">
        <v>-642.36000000000013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3329-A914-455B-9C27-A3F2453B8213}">
  <dimension ref="A1:H112"/>
  <sheetViews>
    <sheetView topLeftCell="A16" workbookViewId="0">
      <selection activeCell="D37" sqref="D37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157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397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439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56</v>
      </c>
      <c r="B7" s="9" t="s">
        <v>124</v>
      </c>
      <c r="C7" s="49">
        <f>IF(Calculator!B7="Corn",Calculator!B13,IF(Calculator!B19="Corn",Calculator!B25,5.17))</f>
        <v>6</v>
      </c>
      <c r="D7" s="50">
        <f>IF(Calculator!B7="Corn",Calculator!B10,IF(Calculator!B19="Corn",Calculator!B22,220))</f>
        <v>220</v>
      </c>
      <c r="E7" s="28">
        <f>ROUND(C7*D7,2)</f>
        <v>1320</v>
      </c>
      <c r="F7" s="11">
        <v>0</v>
      </c>
      <c r="G7" s="28">
        <f>ROUND(E7*F7,2)</f>
        <v>0</v>
      </c>
      <c r="H7" s="28">
        <f>ROUND(E7-G7,2)</f>
        <v>1320</v>
      </c>
    </row>
    <row r="8" spans="1:8" x14ac:dyDescent="0.25">
      <c r="A8" s="7" t="s">
        <v>11</v>
      </c>
      <c r="C8" s="30"/>
      <c r="E8" s="30">
        <f>SUM(E7:E7)</f>
        <v>1320</v>
      </c>
      <c r="G8" s="12">
        <f>SUM(G7:G7)</f>
        <v>0</v>
      </c>
      <c r="H8" s="12">
        <f>ROUND(E8-G8,2)</f>
        <v>1320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1</v>
      </c>
      <c r="E12" s="30">
        <f>ROUND(C12*D12,2)</f>
        <v>7.6</v>
      </c>
      <c r="F12" s="16">
        <v>0</v>
      </c>
      <c r="G12" s="30">
        <f>ROUND(E12*F12,2)</f>
        <v>0</v>
      </c>
      <c r="H12" s="30">
        <f>ROUND(E12-G12,2)</f>
        <v>7.6</v>
      </c>
    </row>
    <row r="13" spans="1:8" x14ac:dyDescent="0.25">
      <c r="A13" s="14" t="s">
        <v>57</v>
      </c>
      <c r="B13" s="14" t="s">
        <v>16</v>
      </c>
      <c r="C13" s="15">
        <v>6.4</v>
      </c>
      <c r="D13" s="14">
        <v>0.2</v>
      </c>
      <c r="E13" s="30">
        <f>ROUND(C13*D13,2)</f>
        <v>1.28</v>
      </c>
      <c r="F13" s="16">
        <v>0</v>
      </c>
      <c r="G13" s="30">
        <f>ROUND(E13*F13,2)</f>
        <v>0</v>
      </c>
      <c r="H13" s="30">
        <f>ROUND(E13-G13,2)</f>
        <v>1.28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125</v>
      </c>
      <c r="B15" s="14" t="s">
        <v>21</v>
      </c>
      <c r="C15" s="15">
        <v>50</v>
      </c>
      <c r="D15" s="14">
        <v>1.9570000000000001</v>
      </c>
      <c r="E15" s="30">
        <f t="shared" ref="E15:E21" si="0">ROUND(C15*D15,2)</f>
        <v>97.85</v>
      </c>
      <c r="F15" s="16">
        <v>0</v>
      </c>
      <c r="G15" s="30">
        <f t="shared" ref="G15:G21" si="1">ROUND(E15*F15,2)</f>
        <v>0</v>
      </c>
      <c r="H15" s="30">
        <f t="shared" ref="H15:H21" si="2">ROUND(E15-G15,2)</f>
        <v>97.85</v>
      </c>
    </row>
    <row r="16" spans="1:8" x14ac:dyDescent="0.25">
      <c r="A16" s="14" t="s">
        <v>22</v>
      </c>
      <c r="B16" s="14" t="s">
        <v>21</v>
      </c>
      <c r="C16" s="15">
        <v>46.6</v>
      </c>
      <c r="D16" s="14">
        <v>1.5</v>
      </c>
      <c r="E16" s="30">
        <f t="shared" si="0"/>
        <v>69.900000000000006</v>
      </c>
      <c r="F16" s="16">
        <v>0</v>
      </c>
      <c r="G16" s="30">
        <f t="shared" si="1"/>
        <v>0</v>
      </c>
      <c r="H16" s="30">
        <f t="shared" si="2"/>
        <v>69.900000000000006</v>
      </c>
    </row>
    <row r="17" spans="1:8" x14ac:dyDescent="0.25">
      <c r="A17" s="14" t="s">
        <v>148</v>
      </c>
      <c r="B17" s="14" t="s">
        <v>19</v>
      </c>
      <c r="C17" s="15">
        <v>5.36</v>
      </c>
      <c r="D17" s="14">
        <v>4</v>
      </c>
      <c r="E17" s="30">
        <f t="shared" si="0"/>
        <v>21.44</v>
      </c>
      <c r="F17" s="16">
        <v>0</v>
      </c>
      <c r="G17" s="30">
        <f t="shared" si="1"/>
        <v>0</v>
      </c>
      <c r="H17" s="30">
        <f t="shared" si="2"/>
        <v>21.44</v>
      </c>
    </row>
    <row r="18" spans="1:8" x14ac:dyDescent="0.25">
      <c r="A18" s="14" t="s">
        <v>149</v>
      </c>
      <c r="B18" s="14" t="s">
        <v>26</v>
      </c>
      <c r="C18" s="15">
        <v>3.68</v>
      </c>
      <c r="D18" s="14">
        <v>2</v>
      </c>
      <c r="E18" s="30">
        <f t="shared" si="0"/>
        <v>7.36</v>
      </c>
      <c r="F18" s="16">
        <v>0</v>
      </c>
      <c r="G18" s="30">
        <f t="shared" si="1"/>
        <v>0</v>
      </c>
      <c r="H18" s="30">
        <f t="shared" si="2"/>
        <v>7.36</v>
      </c>
    </row>
    <row r="19" spans="1:8" x14ac:dyDescent="0.25">
      <c r="A19" s="14" t="s">
        <v>126</v>
      </c>
      <c r="B19" s="14" t="s">
        <v>19</v>
      </c>
      <c r="C19" s="15">
        <v>4.41</v>
      </c>
      <c r="D19" s="14">
        <v>32.171199999999999</v>
      </c>
      <c r="E19" s="30">
        <f t="shared" si="0"/>
        <v>141.87</v>
      </c>
      <c r="F19" s="16">
        <v>0</v>
      </c>
      <c r="G19" s="30">
        <f t="shared" si="1"/>
        <v>0</v>
      </c>
      <c r="H19" s="30">
        <f t="shared" si="2"/>
        <v>141.87</v>
      </c>
    </row>
    <row r="20" spans="1:8" x14ac:dyDescent="0.25">
      <c r="A20" s="14" t="s">
        <v>103</v>
      </c>
      <c r="B20" s="14" t="s">
        <v>19</v>
      </c>
      <c r="C20" s="15">
        <v>4.3</v>
      </c>
      <c r="D20" s="14">
        <v>30</v>
      </c>
      <c r="E20" s="30">
        <f t="shared" si="0"/>
        <v>129</v>
      </c>
      <c r="F20" s="16">
        <v>0</v>
      </c>
      <c r="G20" s="30">
        <f t="shared" si="1"/>
        <v>0</v>
      </c>
      <c r="H20" s="30">
        <f t="shared" si="2"/>
        <v>129</v>
      </c>
    </row>
    <row r="21" spans="1:8" x14ac:dyDescent="0.25">
      <c r="A21" s="14" t="s">
        <v>168</v>
      </c>
      <c r="B21" s="14" t="s">
        <v>21</v>
      </c>
      <c r="C21" s="15">
        <v>41.58</v>
      </c>
      <c r="D21" s="14">
        <v>1</v>
      </c>
      <c r="E21" s="30">
        <f t="shared" si="0"/>
        <v>41.58</v>
      </c>
      <c r="F21" s="16">
        <v>0</v>
      </c>
      <c r="G21" s="30">
        <f t="shared" si="1"/>
        <v>0</v>
      </c>
      <c r="H21" s="30">
        <f t="shared" si="2"/>
        <v>41.58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0.34</v>
      </c>
      <c r="D23" s="14">
        <v>32</v>
      </c>
      <c r="E23" s="30">
        <f>ROUND(C23*D23,2)</f>
        <v>10.88</v>
      </c>
      <c r="F23" s="16">
        <v>0</v>
      </c>
      <c r="G23" s="30">
        <f>ROUND(E23*F23,2)</f>
        <v>0</v>
      </c>
      <c r="H23" s="30">
        <f>ROUND(E23-G23,2)</f>
        <v>10.88</v>
      </c>
    </row>
    <row r="24" spans="1:8" x14ac:dyDescent="0.25">
      <c r="A24" s="14" t="s">
        <v>59</v>
      </c>
      <c r="B24" s="14" t="s">
        <v>26</v>
      </c>
      <c r="C24" s="15">
        <v>14.3</v>
      </c>
      <c r="D24" s="14">
        <v>0.5</v>
      </c>
      <c r="E24" s="30">
        <f>ROUND(C24*D24,2)</f>
        <v>7.15</v>
      </c>
      <c r="F24" s="16">
        <v>0</v>
      </c>
      <c r="G24" s="30">
        <f>ROUND(E24*F24,2)</f>
        <v>0</v>
      </c>
      <c r="H24" s="30">
        <f>ROUND(E24-G24,2)</f>
        <v>7.15</v>
      </c>
    </row>
    <row r="25" spans="1:8" x14ac:dyDescent="0.25">
      <c r="A25" s="14" t="s">
        <v>104</v>
      </c>
      <c r="B25" s="14" t="s">
        <v>26</v>
      </c>
      <c r="C25" s="15">
        <v>13.86</v>
      </c>
      <c r="D25" s="14">
        <v>1</v>
      </c>
      <c r="E25" s="30">
        <f>ROUND(C25*D25,2)</f>
        <v>13.86</v>
      </c>
      <c r="F25" s="16">
        <v>0</v>
      </c>
      <c r="G25" s="30">
        <f>ROUND(E25*F25,2)</f>
        <v>0</v>
      </c>
      <c r="H25" s="30">
        <f>ROUND(E25-G25,2)</f>
        <v>13.86</v>
      </c>
    </row>
    <row r="26" spans="1:8" x14ac:dyDescent="0.25">
      <c r="A26" s="14" t="s">
        <v>127</v>
      </c>
      <c r="B26" s="14" t="s">
        <v>26</v>
      </c>
      <c r="C26" s="15">
        <v>3</v>
      </c>
      <c r="D26" s="14">
        <v>4</v>
      </c>
      <c r="E26" s="30">
        <f>ROUND(C26*D26,2)</f>
        <v>12</v>
      </c>
      <c r="F26" s="16">
        <v>0</v>
      </c>
      <c r="G26" s="30">
        <f>ROUND(E26*F26,2)</f>
        <v>0</v>
      </c>
      <c r="H26" s="30">
        <f>ROUND(E26-G26,2)</f>
        <v>12</v>
      </c>
    </row>
    <row r="27" spans="1:8" x14ac:dyDescent="0.25">
      <c r="A27" s="14" t="s">
        <v>128</v>
      </c>
      <c r="B27" s="14" t="s">
        <v>26</v>
      </c>
      <c r="C27" s="15">
        <v>10.5</v>
      </c>
      <c r="D27" s="14">
        <v>3.6</v>
      </c>
      <c r="E27" s="30">
        <f>ROUND(C27*D27,2)</f>
        <v>37.799999999999997</v>
      </c>
      <c r="F27" s="16">
        <v>0</v>
      </c>
      <c r="G27" s="30">
        <f>ROUND(E27*F27,2)</f>
        <v>0</v>
      </c>
      <c r="H27" s="30">
        <f>ROUND(E27-G27,2)</f>
        <v>37.799999999999997</v>
      </c>
    </row>
    <row r="28" spans="1:8" x14ac:dyDescent="0.25">
      <c r="A28" s="13" t="s">
        <v>27</v>
      </c>
      <c r="C28" s="30"/>
      <c r="E28" s="30"/>
    </row>
    <row r="29" spans="1:8" x14ac:dyDescent="0.25">
      <c r="A29" s="14" t="s">
        <v>110</v>
      </c>
      <c r="B29" s="14" t="s">
        <v>18</v>
      </c>
      <c r="C29" s="15">
        <v>1.1299999999999999</v>
      </c>
      <c r="D29" s="14">
        <v>1.28</v>
      </c>
      <c r="E29" s="30">
        <f>ROUND(C29*D29,2)</f>
        <v>1.45</v>
      </c>
      <c r="F29" s="16">
        <v>0</v>
      </c>
      <c r="G29" s="30">
        <f>ROUND(E29*F29,2)</f>
        <v>0</v>
      </c>
      <c r="H29" s="30">
        <f>ROUND(E29-G29,2)</f>
        <v>1.45</v>
      </c>
    </row>
    <row r="30" spans="1:8" x14ac:dyDescent="0.25">
      <c r="A30" s="13" t="s">
        <v>33</v>
      </c>
      <c r="C30" s="30"/>
      <c r="E30" s="30"/>
    </row>
    <row r="31" spans="1:8" x14ac:dyDescent="0.25">
      <c r="A31" s="14" t="s">
        <v>150</v>
      </c>
      <c r="B31" s="14" t="s">
        <v>60</v>
      </c>
      <c r="C31" s="15">
        <v>3.75</v>
      </c>
      <c r="D31" s="14">
        <v>34</v>
      </c>
      <c r="E31" s="30">
        <f>ROUND(C31*D31,2)</f>
        <v>127.5</v>
      </c>
      <c r="F31" s="16">
        <v>0</v>
      </c>
      <c r="G31" s="30">
        <f>ROUND(E31*F31,2)</f>
        <v>0</v>
      </c>
      <c r="H31" s="30">
        <f>ROUND(E31-G31,2)</f>
        <v>127.5</v>
      </c>
    </row>
    <row r="32" spans="1:8" x14ac:dyDescent="0.25">
      <c r="A32" s="13" t="s">
        <v>61</v>
      </c>
      <c r="C32" s="30"/>
      <c r="E32" s="30"/>
    </row>
    <row r="33" spans="1:8" x14ac:dyDescent="0.25">
      <c r="A33" s="14" t="s">
        <v>62</v>
      </c>
      <c r="B33" s="14" t="s">
        <v>48</v>
      </c>
      <c r="C33" s="15">
        <v>7.5</v>
      </c>
      <c r="D33" s="14">
        <v>1</v>
      </c>
      <c r="E33" s="30">
        <f>ROUND(C33*D33,2)</f>
        <v>7.5</v>
      </c>
      <c r="F33" s="16">
        <v>0</v>
      </c>
      <c r="G33" s="30">
        <f>ROUND(E33*F33,2)</f>
        <v>0</v>
      </c>
      <c r="H33" s="30">
        <f>ROUND(E33-G33,2)</f>
        <v>7.5</v>
      </c>
    </row>
    <row r="34" spans="1:8" x14ac:dyDescent="0.25">
      <c r="A34" s="14" t="s">
        <v>184</v>
      </c>
      <c r="B34" s="14" t="s">
        <v>21</v>
      </c>
      <c r="C34" s="15">
        <v>8</v>
      </c>
      <c r="D34" s="14">
        <v>1</v>
      </c>
      <c r="E34" s="30">
        <f>ROUND(C34*D34,2)</f>
        <v>8</v>
      </c>
      <c r="F34" s="16">
        <v>0</v>
      </c>
      <c r="G34" s="30">
        <f>ROUND(E34*F34,2)</f>
        <v>0</v>
      </c>
      <c r="H34" s="30">
        <f>ROUND(E34-G34,2)</f>
        <v>8</v>
      </c>
    </row>
    <row r="35" spans="1:8" x14ac:dyDescent="0.25">
      <c r="A35" s="13" t="s">
        <v>131</v>
      </c>
      <c r="C35" s="30"/>
      <c r="E35" s="30"/>
    </row>
    <row r="36" spans="1:8" x14ac:dyDescent="0.25">
      <c r="A36" s="14" t="s">
        <v>132</v>
      </c>
      <c r="B36" s="14" t="s">
        <v>124</v>
      </c>
      <c r="C36" s="15">
        <v>0.23</v>
      </c>
      <c r="D36" s="14">
        <f>D7</f>
        <v>220</v>
      </c>
      <c r="E36" s="30">
        <f>ROUND(C36*D36,2)</f>
        <v>50.6</v>
      </c>
      <c r="F36" s="16">
        <v>0</v>
      </c>
      <c r="G36" s="30">
        <f>ROUND(E36*F36,2)</f>
        <v>0</v>
      </c>
      <c r="H36" s="30">
        <f>ROUND(E36-G36,2)</f>
        <v>50.6</v>
      </c>
    </row>
    <row r="37" spans="1:8" x14ac:dyDescent="0.25">
      <c r="A37" s="13" t="s">
        <v>34</v>
      </c>
      <c r="C37" s="30"/>
      <c r="E37" s="30"/>
    </row>
    <row r="38" spans="1:8" x14ac:dyDescent="0.25">
      <c r="A38" s="14" t="s">
        <v>35</v>
      </c>
      <c r="B38" s="14" t="s">
        <v>36</v>
      </c>
      <c r="C38" s="15">
        <v>58</v>
      </c>
      <c r="D38" s="14">
        <v>0.66600000000000004</v>
      </c>
      <c r="E38" s="30">
        <f>ROUND(C38*D38,2)</f>
        <v>38.630000000000003</v>
      </c>
      <c r="F38" s="16">
        <v>0</v>
      </c>
      <c r="G38" s="30">
        <f>ROUND(E38*F38,2)</f>
        <v>0</v>
      </c>
      <c r="H38" s="30">
        <f>ROUND(E38-G38,2)</f>
        <v>38.630000000000003</v>
      </c>
    </row>
    <row r="39" spans="1:8" x14ac:dyDescent="0.25">
      <c r="A39" s="13" t="s">
        <v>116</v>
      </c>
      <c r="C39" s="30"/>
      <c r="E39" s="30"/>
    </row>
    <row r="40" spans="1:8" x14ac:dyDescent="0.25">
      <c r="A40" s="14" t="s">
        <v>133</v>
      </c>
      <c r="B40" s="14" t="s">
        <v>48</v>
      </c>
      <c r="C40" s="15">
        <v>6</v>
      </c>
      <c r="D40" s="14">
        <v>1</v>
      </c>
      <c r="E40" s="30">
        <f>ROUND(C40*D40,2)</f>
        <v>6</v>
      </c>
      <c r="F40" s="16">
        <v>0</v>
      </c>
      <c r="G40" s="30">
        <f>ROUND(E40*F40,2)</f>
        <v>0</v>
      </c>
      <c r="H40" s="30">
        <f>ROUND(E40-G40,2)</f>
        <v>6</v>
      </c>
    </row>
    <row r="41" spans="1:8" x14ac:dyDescent="0.25">
      <c r="A41" s="13" t="s">
        <v>118</v>
      </c>
      <c r="C41" s="30"/>
      <c r="E41" s="30"/>
    </row>
    <row r="42" spans="1:8" x14ac:dyDescent="0.25">
      <c r="A42" s="14" t="s">
        <v>119</v>
      </c>
      <c r="B42" s="14" t="s">
        <v>48</v>
      </c>
      <c r="C42" s="15">
        <v>10</v>
      </c>
      <c r="D42" s="14">
        <v>0.33300000000000002</v>
      </c>
      <c r="E42" s="30">
        <f>ROUND(C42*D42,2)</f>
        <v>3.33</v>
      </c>
      <c r="F42" s="16">
        <v>0</v>
      </c>
      <c r="G42" s="30">
        <f>ROUND(E42*F42,2)</f>
        <v>0</v>
      </c>
      <c r="H42" s="30">
        <f>ROUND(E42-G42,2)</f>
        <v>3.33</v>
      </c>
    </row>
    <row r="43" spans="1:8" x14ac:dyDescent="0.25">
      <c r="A43" s="13" t="s">
        <v>37</v>
      </c>
      <c r="C43" s="30"/>
      <c r="E43" s="30"/>
    </row>
    <row r="44" spans="1:8" x14ac:dyDescent="0.25">
      <c r="A44" s="14" t="s">
        <v>38</v>
      </c>
      <c r="B44" s="14" t="s">
        <v>39</v>
      </c>
      <c r="C44" s="15">
        <v>16.54</v>
      </c>
      <c r="D44" s="14">
        <v>0.36990000000000001</v>
      </c>
      <c r="E44" s="30">
        <f>ROUND(C44*D44,2)</f>
        <v>6.12</v>
      </c>
      <c r="F44" s="16">
        <v>0</v>
      </c>
      <c r="G44" s="30">
        <f>ROUND(E44*F44,2)</f>
        <v>0</v>
      </c>
      <c r="H44" s="30">
        <f>ROUND(E44-G44,2)</f>
        <v>6.12</v>
      </c>
    </row>
    <row r="45" spans="1:8" x14ac:dyDescent="0.25">
      <c r="A45" s="14" t="s">
        <v>134</v>
      </c>
      <c r="B45" s="14" t="s">
        <v>39</v>
      </c>
      <c r="C45" s="15">
        <v>16.54</v>
      </c>
      <c r="D45" s="14">
        <v>0.12770000000000001</v>
      </c>
      <c r="E45" s="30">
        <f>ROUND(C45*D45,2)</f>
        <v>2.11</v>
      </c>
      <c r="F45" s="16">
        <v>0</v>
      </c>
      <c r="G45" s="30">
        <f>ROUND(E45*F45,2)</f>
        <v>0</v>
      </c>
      <c r="H45" s="30">
        <f>ROUND(E45-G45,2)</f>
        <v>2.11</v>
      </c>
    </row>
    <row r="46" spans="1:8" x14ac:dyDescent="0.25">
      <c r="A46" s="13" t="s">
        <v>40</v>
      </c>
      <c r="C46" s="30"/>
      <c r="E46" s="30"/>
    </row>
    <row r="47" spans="1:8" x14ac:dyDescent="0.25">
      <c r="A47" s="14" t="s">
        <v>41</v>
      </c>
      <c r="B47" s="14" t="s">
        <v>39</v>
      </c>
      <c r="C47" s="15">
        <v>9.06</v>
      </c>
      <c r="D47" s="14">
        <v>0.20369999999999999</v>
      </c>
      <c r="E47" s="30">
        <f>ROUND(C47*D47,2)</f>
        <v>1.85</v>
      </c>
      <c r="F47" s="16">
        <v>0</v>
      </c>
      <c r="G47" s="30">
        <f>ROUND(E47*F47,2)</f>
        <v>0</v>
      </c>
      <c r="H47" s="30">
        <f>ROUND(E47-G47,2)</f>
        <v>1.85</v>
      </c>
    </row>
    <row r="48" spans="1:8" x14ac:dyDescent="0.25">
      <c r="A48" s="13" t="s">
        <v>43</v>
      </c>
      <c r="C48" s="30"/>
      <c r="E48" s="30"/>
    </row>
    <row r="49" spans="1:8" x14ac:dyDescent="0.25">
      <c r="A49" s="14" t="s">
        <v>42</v>
      </c>
      <c r="B49" s="14" t="s">
        <v>39</v>
      </c>
      <c r="C49" s="15">
        <v>9.06</v>
      </c>
      <c r="D49" s="14">
        <v>0.14630000000000001</v>
      </c>
      <c r="E49" s="30">
        <f>ROUND(C49*D49,2)</f>
        <v>1.33</v>
      </c>
      <c r="F49" s="16">
        <v>0</v>
      </c>
      <c r="G49" s="30">
        <f>ROUND(E49*F49,2)</f>
        <v>0</v>
      </c>
      <c r="H49" s="30">
        <f>ROUND(E49-G49,2)</f>
        <v>1.33</v>
      </c>
    </row>
    <row r="50" spans="1:8" x14ac:dyDescent="0.25">
      <c r="A50" s="14" t="s">
        <v>44</v>
      </c>
      <c r="B50" s="14" t="s">
        <v>39</v>
      </c>
      <c r="C50" s="15">
        <v>16.57</v>
      </c>
      <c r="D50" s="14">
        <v>0.44790000000000002</v>
      </c>
      <c r="E50" s="30">
        <f>ROUND(C50*D50,2)</f>
        <v>7.42</v>
      </c>
      <c r="F50" s="16">
        <v>0</v>
      </c>
      <c r="G50" s="30">
        <f>ROUND(E50*F50,2)</f>
        <v>0</v>
      </c>
      <c r="H50" s="30">
        <f>ROUND(E50-G50,2)</f>
        <v>7.42</v>
      </c>
    </row>
    <row r="51" spans="1:8" x14ac:dyDescent="0.25">
      <c r="A51" s="13" t="s">
        <v>45</v>
      </c>
      <c r="C51" s="30"/>
      <c r="E51" s="30"/>
    </row>
    <row r="52" spans="1:8" x14ac:dyDescent="0.25">
      <c r="A52" s="14" t="s">
        <v>38</v>
      </c>
      <c r="B52" s="14" t="s">
        <v>19</v>
      </c>
      <c r="C52" s="15">
        <v>4.4800000000000004</v>
      </c>
      <c r="D52" s="14">
        <v>4.2843999999999998</v>
      </c>
      <c r="E52" s="30">
        <f>ROUND(C52*D52,2)</f>
        <v>19.190000000000001</v>
      </c>
      <c r="F52" s="16">
        <v>0</v>
      </c>
      <c r="G52" s="30">
        <f>ROUND(E52*F52,2)</f>
        <v>0</v>
      </c>
      <c r="H52" s="30">
        <f>ROUND(E52-G52,2)</f>
        <v>19.190000000000001</v>
      </c>
    </row>
    <row r="53" spans="1:8" x14ac:dyDescent="0.25">
      <c r="A53" s="14" t="s">
        <v>134</v>
      </c>
      <c r="B53" s="14" t="s">
        <v>19</v>
      </c>
      <c r="C53" s="15">
        <v>4.4800000000000004</v>
      </c>
      <c r="D53" s="14">
        <v>1.742</v>
      </c>
      <c r="E53" s="30">
        <f>ROUND(C53*D53,2)</f>
        <v>7.8</v>
      </c>
      <c r="F53" s="16">
        <v>0</v>
      </c>
      <c r="G53" s="30">
        <f>ROUND(E53*F53,2)</f>
        <v>0</v>
      </c>
      <c r="H53" s="30">
        <f>ROUND(E53-G53,2)</f>
        <v>7.8</v>
      </c>
    </row>
    <row r="54" spans="1:8" x14ac:dyDescent="0.25">
      <c r="A54" s="14" t="s">
        <v>159</v>
      </c>
      <c r="B54" s="14" t="s">
        <v>19</v>
      </c>
      <c r="C54" s="15">
        <v>4.4800000000000004</v>
      </c>
      <c r="D54" s="14">
        <v>11.2011</v>
      </c>
      <c r="E54" s="30">
        <f>ROUND(C54*D54,2)</f>
        <v>50.18</v>
      </c>
      <c r="F54" s="16">
        <v>0</v>
      </c>
      <c r="G54" s="30">
        <f>ROUND(E54*F54,2)</f>
        <v>0</v>
      </c>
      <c r="H54" s="30">
        <f>ROUND(E54-G54,2)</f>
        <v>50.18</v>
      </c>
    </row>
    <row r="55" spans="1:8" x14ac:dyDescent="0.25">
      <c r="A55" s="13" t="s">
        <v>47</v>
      </c>
      <c r="C55" s="30"/>
      <c r="E55" s="30"/>
    </row>
    <row r="56" spans="1:8" x14ac:dyDescent="0.25">
      <c r="A56" s="14" t="s">
        <v>42</v>
      </c>
      <c r="B56" s="14" t="s">
        <v>48</v>
      </c>
      <c r="C56" s="15">
        <v>11.41</v>
      </c>
      <c r="D56" s="14">
        <v>1</v>
      </c>
      <c r="E56" s="30">
        <f>ROUND(C56*D56,2)</f>
        <v>11.41</v>
      </c>
      <c r="F56" s="16">
        <v>0</v>
      </c>
      <c r="G56" s="30">
        <f>ROUND(E56*F56,2)</f>
        <v>0</v>
      </c>
      <c r="H56" s="30">
        <f t="shared" ref="H56:H62" si="3">ROUND(E56-G56,2)</f>
        <v>11.41</v>
      </c>
    </row>
    <row r="57" spans="1:8" x14ac:dyDescent="0.25">
      <c r="A57" s="14" t="s">
        <v>38</v>
      </c>
      <c r="B57" s="14" t="s">
        <v>48</v>
      </c>
      <c r="C57" s="15">
        <v>3.19</v>
      </c>
      <c r="D57" s="14">
        <v>1</v>
      </c>
      <c r="E57" s="30">
        <f>ROUND(C57*D57,2)</f>
        <v>3.19</v>
      </c>
      <c r="F57" s="16">
        <v>0</v>
      </c>
      <c r="G57" s="30">
        <f>ROUND(E57*F57,2)</f>
        <v>0</v>
      </c>
      <c r="H57" s="30">
        <f t="shared" si="3"/>
        <v>3.19</v>
      </c>
    </row>
    <row r="58" spans="1:8" x14ac:dyDescent="0.25">
      <c r="A58" s="14" t="s">
        <v>134</v>
      </c>
      <c r="B58" s="14" t="s">
        <v>48</v>
      </c>
      <c r="C58" s="15">
        <v>6.16</v>
      </c>
      <c r="D58" s="14">
        <v>1</v>
      </c>
      <c r="E58" s="30">
        <f>ROUND(C58*D58,2)</f>
        <v>6.16</v>
      </c>
      <c r="F58" s="16">
        <v>0</v>
      </c>
      <c r="G58" s="30">
        <f>ROUND(E58*F58,2)</f>
        <v>0</v>
      </c>
      <c r="H58" s="30">
        <f t="shared" si="3"/>
        <v>6.16</v>
      </c>
    </row>
    <row r="59" spans="1:8" x14ac:dyDescent="0.25">
      <c r="A59" s="14" t="s">
        <v>159</v>
      </c>
      <c r="B59" s="14" t="s">
        <v>48</v>
      </c>
      <c r="C59" s="15">
        <v>21.95</v>
      </c>
      <c r="D59" s="14">
        <v>1</v>
      </c>
      <c r="E59" s="30">
        <f>ROUND(C59*D59,2)</f>
        <v>21.95</v>
      </c>
      <c r="F59" s="16">
        <v>0</v>
      </c>
      <c r="G59" s="30">
        <f>ROUND(E59*F59,2)</f>
        <v>0</v>
      </c>
      <c r="H59" s="30">
        <f t="shared" si="3"/>
        <v>21.95</v>
      </c>
    </row>
    <row r="60" spans="1:8" x14ac:dyDescent="0.25">
      <c r="A60" s="9" t="s">
        <v>49</v>
      </c>
      <c r="B60" s="9" t="s">
        <v>48</v>
      </c>
      <c r="C60" s="10">
        <v>35.479999999999997</v>
      </c>
      <c r="D60" s="9">
        <v>1</v>
      </c>
      <c r="E60" s="28">
        <f>ROUND(C60*D60,2)</f>
        <v>35.479999999999997</v>
      </c>
      <c r="F60" s="11">
        <v>0</v>
      </c>
      <c r="G60" s="28">
        <f>ROUND(E60*F60,2)</f>
        <v>0</v>
      </c>
      <c r="H60" s="28">
        <f t="shared" si="3"/>
        <v>35.479999999999997</v>
      </c>
    </row>
    <row r="61" spans="1:8" x14ac:dyDescent="0.25">
      <c r="A61" s="7" t="s">
        <v>50</v>
      </c>
      <c r="C61" s="30"/>
      <c r="E61" s="30">
        <f>SUM(E12:E60)</f>
        <v>1016.7700000000001</v>
      </c>
      <c r="G61" s="12">
        <f>SUM(G12:G60)</f>
        <v>0</v>
      </c>
      <c r="H61" s="12">
        <f t="shared" si="3"/>
        <v>1016.77</v>
      </c>
    </row>
    <row r="62" spans="1:8" x14ac:dyDescent="0.25">
      <c r="A62" s="7" t="s">
        <v>51</v>
      </c>
      <c r="C62" s="30"/>
      <c r="E62" s="30">
        <f>+E8-E61</f>
        <v>303.2299999999999</v>
      </c>
      <c r="G62" s="12">
        <f>+G8-G61</f>
        <v>0</v>
      </c>
      <c r="H62" s="12">
        <f t="shared" si="3"/>
        <v>303.23</v>
      </c>
    </row>
    <row r="63" spans="1:8" x14ac:dyDescent="0.25">
      <c r="A63" t="s">
        <v>12</v>
      </c>
      <c r="C63" s="30"/>
      <c r="E63" s="30"/>
    </row>
    <row r="64" spans="1:8" x14ac:dyDescent="0.25">
      <c r="A64" s="7" t="s">
        <v>52</v>
      </c>
      <c r="C64" s="30"/>
      <c r="E64" s="30"/>
    </row>
    <row r="65" spans="1:8" x14ac:dyDescent="0.25">
      <c r="A65" s="14" t="s">
        <v>42</v>
      </c>
      <c r="B65" s="14" t="s">
        <v>48</v>
      </c>
      <c r="C65" s="15">
        <v>19.32</v>
      </c>
      <c r="D65" s="14">
        <v>1</v>
      </c>
      <c r="E65" s="30">
        <f>ROUND(C65*D65,2)</f>
        <v>19.32</v>
      </c>
      <c r="F65" s="16">
        <v>0</v>
      </c>
      <c r="G65" s="30">
        <f>ROUND(E65*F65,2)</f>
        <v>0</v>
      </c>
      <c r="H65" s="30">
        <f t="shared" ref="H65:H71" si="4">ROUND(E65-G65,2)</f>
        <v>19.32</v>
      </c>
    </row>
    <row r="66" spans="1:8" x14ac:dyDescent="0.25">
      <c r="A66" s="14" t="s">
        <v>38</v>
      </c>
      <c r="B66" s="14" t="s">
        <v>48</v>
      </c>
      <c r="C66" s="15">
        <v>22.56</v>
      </c>
      <c r="D66" s="14">
        <v>1</v>
      </c>
      <c r="E66" s="30">
        <f>ROUND(C66*D66,2)</f>
        <v>22.56</v>
      </c>
      <c r="F66" s="16">
        <v>0</v>
      </c>
      <c r="G66" s="30">
        <f>ROUND(E66*F66,2)</f>
        <v>0</v>
      </c>
      <c r="H66" s="30">
        <f t="shared" si="4"/>
        <v>22.56</v>
      </c>
    </row>
    <row r="67" spans="1:8" x14ac:dyDescent="0.25">
      <c r="A67" s="14" t="s">
        <v>134</v>
      </c>
      <c r="B67" s="14" t="s">
        <v>48</v>
      </c>
      <c r="C67" s="15">
        <v>27.1</v>
      </c>
      <c r="D67" s="14">
        <v>1</v>
      </c>
      <c r="E67" s="30">
        <f>ROUND(C67*D67,2)</f>
        <v>27.1</v>
      </c>
      <c r="F67" s="16">
        <v>0</v>
      </c>
      <c r="G67" s="30">
        <f>ROUND(E67*F67,2)</f>
        <v>0</v>
      </c>
      <c r="H67" s="30">
        <f t="shared" si="4"/>
        <v>27.1</v>
      </c>
    </row>
    <row r="68" spans="1:8" x14ac:dyDescent="0.25">
      <c r="A68" s="9" t="s">
        <v>159</v>
      </c>
      <c r="B68" s="9" t="s">
        <v>48</v>
      </c>
      <c r="C68" s="10">
        <v>87.96</v>
      </c>
      <c r="D68" s="9">
        <v>1</v>
      </c>
      <c r="E68" s="28">
        <f>ROUND(C68*D68,2)</f>
        <v>87.96</v>
      </c>
      <c r="F68" s="11">
        <v>0</v>
      </c>
      <c r="G68" s="28">
        <f>ROUND(E68*F68,2)</f>
        <v>0</v>
      </c>
      <c r="H68" s="28">
        <f t="shared" si="4"/>
        <v>87.96</v>
      </c>
    </row>
    <row r="69" spans="1:8" x14ac:dyDescent="0.25">
      <c r="A69" s="7" t="s">
        <v>53</v>
      </c>
      <c r="C69" s="30"/>
      <c r="E69" s="30">
        <f>SUM(E65:E68)</f>
        <v>156.94</v>
      </c>
      <c r="G69" s="12">
        <f>SUM(G65:G68)</f>
        <v>0</v>
      </c>
      <c r="H69" s="12">
        <f t="shared" si="4"/>
        <v>156.94</v>
      </c>
    </row>
    <row r="70" spans="1:8" x14ac:dyDescent="0.25">
      <c r="A70" s="7" t="s">
        <v>54</v>
      </c>
      <c r="C70" s="30"/>
      <c r="E70" s="30">
        <f>+E61+E69</f>
        <v>1173.71</v>
      </c>
      <c r="G70" s="12">
        <f>+G61+G69</f>
        <v>0</v>
      </c>
      <c r="H70" s="12">
        <f t="shared" si="4"/>
        <v>1173.71</v>
      </c>
    </row>
    <row r="71" spans="1:8" x14ac:dyDescent="0.25">
      <c r="A71" s="7" t="s">
        <v>55</v>
      </c>
      <c r="C71" s="30"/>
      <c r="E71" s="30">
        <f>+E8-E70</f>
        <v>146.28999999999996</v>
      </c>
      <c r="G71" s="12">
        <f>+G8-G70</f>
        <v>0</v>
      </c>
      <c r="H71" s="12">
        <f t="shared" si="4"/>
        <v>146.29</v>
      </c>
    </row>
    <row r="72" spans="1:8" x14ac:dyDescent="0.25">
      <c r="A72" t="s">
        <v>120</v>
      </c>
      <c r="C72" s="30"/>
      <c r="E72" s="30"/>
    </row>
    <row r="73" spans="1:8" x14ac:dyDescent="0.25">
      <c r="A73" t="s">
        <v>427</v>
      </c>
      <c r="C73" s="30"/>
      <c r="E73" s="30"/>
    </row>
    <row r="74" spans="1:8" x14ac:dyDescent="0.25">
      <c r="C74" s="30"/>
      <c r="E74" s="30"/>
    </row>
    <row r="75" spans="1:8" x14ac:dyDescent="0.25">
      <c r="A75" s="7" t="s">
        <v>121</v>
      </c>
      <c r="C75" s="30"/>
      <c r="E75" s="30"/>
    </row>
    <row r="76" spans="1:8" x14ac:dyDescent="0.25">
      <c r="A76" s="7" t="s">
        <v>122</v>
      </c>
      <c r="C76" s="30"/>
      <c r="E76" s="30"/>
    </row>
    <row r="99" spans="1:5" x14ac:dyDescent="0.25">
      <c r="A99" s="7" t="s">
        <v>50</v>
      </c>
      <c r="E99" s="34">
        <f>VLOOKUP(A99,$A$1:$H$98,5,FALSE)</f>
        <v>1016.7700000000001</v>
      </c>
    </row>
    <row r="100" spans="1:5" x14ac:dyDescent="0.25">
      <c r="A100" s="7" t="s">
        <v>295</v>
      </c>
      <c r="E100" s="34">
        <f>VLOOKUP(A100,$A$1:$H$98,5,FALSE)</f>
        <v>156.94</v>
      </c>
    </row>
    <row r="101" spans="1:5" x14ac:dyDescent="0.25">
      <c r="A101" s="7" t="s">
        <v>296</v>
      </c>
      <c r="E101" s="34">
        <f t="shared" ref="E101:E102" si="5">VLOOKUP(A101,$A$1:$H$98,5,FALSE)</f>
        <v>1173.71</v>
      </c>
    </row>
    <row r="102" spans="1:5" x14ac:dyDescent="0.25">
      <c r="A102" s="7" t="s">
        <v>55</v>
      </c>
      <c r="E102" s="34">
        <f t="shared" si="5"/>
        <v>146.28999999999996</v>
      </c>
    </row>
    <row r="104" spans="1:5" x14ac:dyDescent="0.25">
      <c r="A104" s="39" t="s">
        <v>257</v>
      </c>
      <c r="D104" s="39" t="s">
        <v>258</v>
      </c>
    </row>
    <row r="105" spans="1:5" x14ac:dyDescent="0.25">
      <c r="B105" s="34">
        <f>E102</f>
        <v>146.28999999999996</v>
      </c>
      <c r="E105" s="34">
        <f>E102</f>
        <v>146.28999999999996</v>
      </c>
    </row>
    <row r="106" spans="1:5" x14ac:dyDescent="0.25">
      <c r="A106">
        <f>A107-Calculator!$B$15</f>
        <v>205</v>
      </c>
      <c r="B106">
        <f t="dataTable" ref="B106:B112" dt2D="0" dtr="0" r1="D7" ca="1"/>
        <v>59.740000000000009</v>
      </c>
      <c r="D106">
        <f>D107-Calculator!$B$27</f>
        <v>45</v>
      </c>
      <c r="E106">
        <f t="dataTable" ref="E106:E112" dt2D="0" dtr="0" r1="D7"/>
        <v>-863.46</v>
      </c>
    </row>
    <row r="107" spans="1:5" x14ac:dyDescent="0.25">
      <c r="A107">
        <f>A108-Calculator!$B$15</f>
        <v>210</v>
      </c>
      <c r="B107">
        <v>88.589999999999918</v>
      </c>
      <c r="D107">
        <f>D108-Calculator!$B$27</f>
        <v>50</v>
      </c>
      <c r="E107">
        <v>-834.61000000000013</v>
      </c>
    </row>
    <row r="108" spans="1:5" x14ac:dyDescent="0.25">
      <c r="A108">
        <f>A109-Calculator!$B$15</f>
        <v>215</v>
      </c>
      <c r="B108">
        <v>117.43999999999983</v>
      </c>
      <c r="D108">
        <f>D109-Calculator!$B$27</f>
        <v>55</v>
      </c>
      <c r="E108">
        <v>-805.76</v>
      </c>
    </row>
    <row r="109" spans="1:5" x14ac:dyDescent="0.25">
      <c r="A109">
        <f>Calculator!B10</f>
        <v>220</v>
      </c>
      <c r="B109">
        <v>146.28999999999996</v>
      </c>
      <c r="D109">
        <f>Calculator!B22</f>
        <v>60</v>
      </c>
      <c r="E109">
        <v>-776.91000000000008</v>
      </c>
    </row>
    <row r="110" spans="1:5" x14ac:dyDescent="0.25">
      <c r="A110">
        <f>A109+Calculator!$B$15</f>
        <v>225</v>
      </c>
      <c r="B110">
        <v>175.13999999999987</v>
      </c>
      <c r="D110">
        <f>D109+Calculator!$B$27</f>
        <v>65</v>
      </c>
      <c r="E110">
        <v>-748.06000000000017</v>
      </c>
    </row>
    <row r="111" spans="1:5" x14ac:dyDescent="0.25">
      <c r="A111">
        <f>A110+Calculator!$B$15</f>
        <v>230</v>
      </c>
      <c r="B111">
        <v>203.99</v>
      </c>
      <c r="D111">
        <f>D110+Calculator!$B$27</f>
        <v>70</v>
      </c>
      <c r="E111">
        <v>-719.21</v>
      </c>
    </row>
    <row r="112" spans="1:5" x14ac:dyDescent="0.25">
      <c r="A112">
        <f>A111+Calculator!$B$15</f>
        <v>235</v>
      </c>
      <c r="B112">
        <v>232.83999999999992</v>
      </c>
      <c r="D112">
        <f>D111+Calculator!$B$27</f>
        <v>75</v>
      </c>
      <c r="E112">
        <v>-690.36000000000013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CF60-30D1-4DAE-9EFB-3B1CB8F554D0}">
  <dimension ref="A1:H112"/>
  <sheetViews>
    <sheetView topLeftCell="A31" workbookViewId="0">
      <selection activeCell="D45" sqref="D45:D47"/>
    </sheetView>
  </sheetViews>
  <sheetFormatPr defaultRowHeight="15" x14ac:dyDescent="0.25"/>
  <cols>
    <col min="1" max="1" width="25.7109375" customWidth="1"/>
    <col min="5" max="5" width="11" customWidth="1"/>
    <col min="8" max="8" width="11" customWidth="1"/>
  </cols>
  <sheetData>
    <row r="1" spans="1:8" x14ac:dyDescent="0.25">
      <c r="A1" s="59" t="s">
        <v>151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211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458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124</v>
      </c>
      <c r="C7" s="49">
        <f>IF(Calculator!B7="Rice",Calculator!B13,IF(Calculator!B19="Rice",Calculator!B25,6.75))</f>
        <v>6.75</v>
      </c>
      <c r="D7" s="50">
        <f>IF(Calculator!B7="Rice",Calculator!B10,IF(Calculator!B19="Rice",Calculator!B22,160))</f>
        <v>160</v>
      </c>
      <c r="E7" s="28">
        <f>ROUND(C7*D7,2)</f>
        <v>1080</v>
      </c>
      <c r="F7" s="11">
        <v>0</v>
      </c>
      <c r="G7" s="28">
        <f>ROUND(E7*F7,2)</f>
        <v>0</v>
      </c>
      <c r="H7" s="28">
        <f>ROUND(E7-G7,2)</f>
        <v>1080</v>
      </c>
    </row>
    <row r="8" spans="1:8" x14ac:dyDescent="0.25">
      <c r="A8" s="7" t="s">
        <v>11</v>
      </c>
      <c r="C8" s="30"/>
      <c r="E8" s="30">
        <f>SUM(E7:E7)</f>
        <v>1080</v>
      </c>
      <c r="G8" s="12">
        <f>SUM(G7:G7)</f>
        <v>0</v>
      </c>
      <c r="H8" s="12">
        <f>ROUND(E8-G8,2)</f>
        <v>1080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4.5</v>
      </c>
      <c r="E12" s="30">
        <f>ROUND(C12*D12,2)</f>
        <v>34.200000000000003</v>
      </c>
      <c r="F12" s="16">
        <v>0</v>
      </c>
      <c r="G12" s="30">
        <f>ROUND(E12*F12,2)</f>
        <v>0</v>
      </c>
      <c r="H12" s="30">
        <f>ROUND(E12-G12,2)</f>
        <v>34.200000000000003</v>
      </c>
    </row>
    <row r="13" spans="1:8" x14ac:dyDescent="0.25">
      <c r="A13" s="14" t="s">
        <v>200</v>
      </c>
      <c r="B13" s="14" t="s">
        <v>16</v>
      </c>
      <c r="C13" s="15">
        <v>9.6999999999999993</v>
      </c>
      <c r="D13" s="14">
        <v>1</v>
      </c>
      <c r="E13" s="30">
        <f>ROUND(C13*D13,2)</f>
        <v>9.6999999999999993</v>
      </c>
      <c r="F13" s="16">
        <v>0</v>
      </c>
      <c r="G13" s="30">
        <f>ROUND(E13*F13,2)</f>
        <v>0</v>
      </c>
      <c r="H13" s="30">
        <f>ROUND(E13-G13,2)</f>
        <v>9.6999999999999993</v>
      </c>
    </row>
    <row r="14" spans="1:8" x14ac:dyDescent="0.25">
      <c r="A14" s="14" t="s">
        <v>57</v>
      </c>
      <c r="B14" s="14" t="s">
        <v>16</v>
      </c>
      <c r="C14" s="15">
        <v>6.4</v>
      </c>
      <c r="D14" s="14">
        <v>1.5</v>
      </c>
      <c r="E14" s="30">
        <f>ROUND(C14*D14,2)</f>
        <v>9.6</v>
      </c>
      <c r="F14" s="16">
        <v>0</v>
      </c>
      <c r="G14" s="30">
        <f>ROUND(E14*F14,2)</f>
        <v>0</v>
      </c>
      <c r="H14" s="30">
        <f>ROUND(E14-G14,2)</f>
        <v>9.6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167</v>
      </c>
      <c r="B16" s="14" t="s">
        <v>21</v>
      </c>
      <c r="C16" s="15">
        <v>50</v>
      </c>
      <c r="D16" s="14">
        <v>0.5</v>
      </c>
      <c r="E16" s="30">
        <f>ROUND(C16*D16,2)</f>
        <v>25</v>
      </c>
      <c r="F16" s="16">
        <v>0</v>
      </c>
      <c r="G16" s="30">
        <f>ROUND(E16*F16,2)</f>
        <v>0</v>
      </c>
      <c r="H16" s="30">
        <f>ROUND(E16-G16,2)</f>
        <v>25</v>
      </c>
    </row>
    <row r="17" spans="1:8" x14ac:dyDescent="0.25">
      <c r="A17" s="14" t="s">
        <v>154</v>
      </c>
      <c r="B17" s="14" t="s">
        <v>21</v>
      </c>
      <c r="C17" s="15">
        <v>55.4</v>
      </c>
      <c r="D17" s="14">
        <v>0.5</v>
      </c>
      <c r="E17" s="30">
        <f>ROUND(C17*D17,2)</f>
        <v>27.7</v>
      </c>
      <c r="F17" s="16">
        <v>0</v>
      </c>
      <c r="G17" s="30">
        <f>ROUND(E17*F17,2)</f>
        <v>0</v>
      </c>
      <c r="H17" s="30">
        <f>ROUND(E17-G17,2)</f>
        <v>27.7</v>
      </c>
    </row>
    <row r="18" spans="1:8" x14ac:dyDescent="0.25">
      <c r="A18" s="14" t="s">
        <v>168</v>
      </c>
      <c r="B18" s="14" t="s">
        <v>21</v>
      </c>
      <c r="C18" s="15">
        <v>41.58</v>
      </c>
      <c r="D18" s="14">
        <v>4</v>
      </c>
      <c r="E18" s="30">
        <f>ROUND(C18*D18,2)</f>
        <v>166.32</v>
      </c>
      <c r="F18" s="16">
        <v>0</v>
      </c>
      <c r="G18" s="30">
        <f>ROUND(E18*F18,2)</f>
        <v>0</v>
      </c>
      <c r="H18" s="30">
        <f>ROUND(E18-G18,2)</f>
        <v>166.32</v>
      </c>
    </row>
    <row r="19" spans="1:8" x14ac:dyDescent="0.25">
      <c r="A19" s="14" t="s">
        <v>169</v>
      </c>
      <c r="B19" s="14" t="s">
        <v>26</v>
      </c>
      <c r="C19" s="15">
        <v>18</v>
      </c>
      <c r="D19" s="14">
        <v>0.75</v>
      </c>
      <c r="E19" s="30">
        <f>ROUND(C19*D19,2)</f>
        <v>13.5</v>
      </c>
      <c r="F19" s="16">
        <v>0</v>
      </c>
      <c r="G19" s="30">
        <f>ROUND(E19*F19,2)</f>
        <v>0</v>
      </c>
      <c r="H19" s="30">
        <f>ROUND(E19-G19,2)</f>
        <v>13.5</v>
      </c>
    </row>
    <row r="20" spans="1:8" x14ac:dyDescent="0.25">
      <c r="A20" s="13" t="s">
        <v>23</v>
      </c>
      <c r="C20" s="30"/>
      <c r="E20" s="30"/>
    </row>
    <row r="21" spans="1:8" x14ac:dyDescent="0.25">
      <c r="A21" s="14" t="s">
        <v>402</v>
      </c>
      <c r="B21" s="14" t="s">
        <v>18</v>
      </c>
      <c r="C21" s="15">
        <v>2.41</v>
      </c>
      <c r="D21" s="14">
        <v>10</v>
      </c>
      <c r="E21" s="30">
        <f>ROUND(C21*D21,2)</f>
        <v>24.1</v>
      </c>
      <c r="F21" s="16">
        <v>0</v>
      </c>
      <c r="G21" s="30">
        <f>ROUND(E21*F21,2)</f>
        <v>0</v>
      </c>
      <c r="H21" s="30">
        <f>ROUND(E21-G21,2)</f>
        <v>24.1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0.34</v>
      </c>
      <c r="D23" s="14">
        <v>80</v>
      </c>
      <c r="E23" s="30">
        <f t="shared" ref="E23:E30" si="0">ROUND(C23*D23,2)</f>
        <v>27.2</v>
      </c>
      <c r="F23" s="16">
        <v>0</v>
      </c>
      <c r="G23" s="30">
        <f t="shared" ref="G23:G30" si="1">ROUND(E23*F23,2)</f>
        <v>0</v>
      </c>
      <c r="H23" s="30">
        <f t="shared" ref="H23:H30" si="2">ROUND(E23-G23,2)</f>
        <v>27.2</v>
      </c>
    </row>
    <row r="24" spans="1:8" x14ac:dyDescent="0.25">
      <c r="A24" s="14" t="s">
        <v>138</v>
      </c>
      <c r="B24" s="14" t="s">
        <v>26</v>
      </c>
      <c r="C24" s="15">
        <v>3.33</v>
      </c>
      <c r="D24" s="14">
        <v>2</v>
      </c>
      <c r="E24" s="30">
        <f t="shared" si="0"/>
        <v>6.66</v>
      </c>
      <c r="F24" s="16">
        <v>0</v>
      </c>
      <c r="G24" s="30">
        <f t="shared" si="1"/>
        <v>0</v>
      </c>
      <c r="H24" s="30">
        <f t="shared" si="2"/>
        <v>6.66</v>
      </c>
    </row>
    <row r="25" spans="1:8" x14ac:dyDescent="0.25">
      <c r="A25" s="14" t="s">
        <v>170</v>
      </c>
      <c r="B25" s="14" t="s">
        <v>26</v>
      </c>
      <c r="C25" s="15">
        <v>18</v>
      </c>
      <c r="D25" s="14">
        <v>1.3</v>
      </c>
      <c r="E25" s="30">
        <f t="shared" si="0"/>
        <v>23.4</v>
      </c>
      <c r="F25" s="16">
        <v>0</v>
      </c>
      <c r="G25" s="30">
        <f t="shared" si="1"/>
        <v>0</v>
      </c>
      <c r="H25" s="30">
        <f t="shared" si="2"/>
        <v>23.4</v>
      </c>
    </row>
    <row r="26" spans="1:8" x14ac:dyDescent="0.25">
      <c r="A26" s="14" t="s">
        <v>171</v>
      </c>
      <c r="B26" s="14" t="s">
        <v>18</v>
      </c>
      <c r="C26" s="15">
        <v>6.72</v>
      </c>
      <c r="D26" s="14">
        <v>3</v>
      </c>
      <c r="E26" s="30">
        <f t="shared" si="0"/>
        <v>20.16</v>
      </c>
      <c r="F26" s="16">
        <v>0</v>
      </c>
      <c r="G26" s="30">
        <f t="shared" si="1"/>
        <v>0</v>
      </c>
      <c r="H26" s="30">
        <f t="shared" si="2"/>
        <v>20.16</v>
      </c>
    </row>
    <row r="27" spans="1:8" x14ac:dyDescent="0.25">
      <c r="A27" s="14" t="s">
        <v>209</v>
      </c>
      <c r="B27" s="14" t="s">
        <v>18</v>
      </c>
      <c r="C27" s="15">
        <v>0.82</v>
      </c>
      <c r="D27" s="14">
        <v>31</v>
      </c>
      <c r="E27" s="30">
        <f t="shared" si="0"/>
        <v>25.42</v>
      </c>
      <c r="F27" s="16">
        <v>0</v>
      </c>
      <c r="G27" s="30">
        <f t="shared" si="1"/>
        <v>0</v>
      </c>
      <c r="H27" s="30">
        <f t="shared" si="2"/>
        <v>25.42</v>
      </c>
    </row>
    <row r="28" spans="1:8" x14ac:dyDescent="0.25">
      <c r="A28" s="14" t="s">
        <v>203</v>
      </c>
      <c r="B28" s="14" t="s">
        <v>18</v>
      </c>
      <c r="C28" s="15">
        <v>4.9000000000000004</v>
      </c>
      <c r="D28" s="14">
        <v>1</v>
      </c>
      <c r="E28" s="30">
        <f t="shared" si="0"/>
        <v>4.9000000000000004</v>
      </c>
      <c r="F28" s="16">
        <v>0</v>
      </c>
      <c r="G28" s="30">
        <f t="shared" si="1"/>
        <v>0</v>
      </c>
      <c r="H28" s="30">
        <f t="shared" si="2"/>
        <v>4.9000000000000004</v>
      </c>
    </row>
    <row r="29" spans="1:8" x14ac:dyDescent="0.25">
      <c r="A29" s="14" t="s">
        <v>174</v>
      </c>
      <c r="B29" s="14" t="s">
        <v>18</v>
      </c>
      <c r="C29" s="15">
        <v>20.07</v>
      </c>
      <c r="D29" s="14">
        <v>0.75</v>
      </c>
      <c r="E29" s="30">
        <f t="shared" si="0"/>
        <v>15.05</v>
      </c>
      <c r="F29" s="16">
        <v>0</v>
      </c>
      <c r="G29" s="30">
        <f t="shared" si="1"/>
        <v>0</v>
      </c>
      <c r="H29" s="30">
        <f t="shared" si="2"/>
        <v>15.05</v>
      </c>
    </row>
    <row r="30" spans="1:8" x14ac:dyDescent="0.25">
      <c r="A30" s="14" t="s">
        <v>172</v>
      </c>
      <c r="B30" s="14" t="s">
        <v>18</v>
      </c>
      <c r="C30" s="15">
        <v>45.96</v>
      </c>
      <c r="D30" s="14">
        <v>0.25</v>
      </c>
      <c r="E30" s="30">
        <f t="shared" si="0"/>
        <v>11.49</v>
      </c>
      <c r="F30" s="16">
        <v>0</v>
      </c>
      <c r="G30" s="30">
        <f t="shared" si="1"/>
        <v>0</v>
      </c>
      <c r="H30" s="30">
        <f t="shared" si="2"/>
        <v>11.49</v>
      </c>
    </row>
    <row r="31" spans="1:8" x14ac:dyDescent="0.25">
      <c r="A31" s="13" t="s">
        <v>27</v>
      </c>
      <c r="C31" s="30"/>
      <c r="E31" s="30"/>
    </row>
    <row r="32" spans="1:8" x14ac:dyDescent="0.25">
      <c r="A32" s="14" t="s">
        <v>455</v>
      </c>
      <c r="B32" s="14" t="s">
        <v>18</v>
      </c>
      <c r="C32" s="15">
        <v>1.1299999999999999</v>
      </c>
      <c r="D32" s="14">
        <v>13.5</v>
      </c>
      <c r="E32" s="30">
        <f>ROUND(C32*D32,2)</f>
        <v>15.26</v>
      </c>
      <c r="F32" s="16">
        <v>0</v>
      </c>
      <c r="G32" s="30">
        <f>ROUND(E32*F32,2)</f>
        <v>0</v>
      </c>
      <c r="H32" s="30">
        <f>ROUND(E32-G32,2)</f>
        <v>15.26</v>
      </c>
    </row>
    <row r="33" spans="1:8" x14ac:dyDescent="0.25">
      <c r="A33" s="13" t="s">
        <v>33</v>
      </c>
      <c r="C33" s="30"/>
      <c r="E33" s="30"/>
    </row>
    <row r="34" spans="1:8" x14ac:dyDescent="0.25">
      <c r="A34" s="14" t="s">
        <v>210</v>
      </c>
      <c r="B34" s="14" t="s">
        <v>29</v>
      </c>
      <c r="C34" s="15">
        <v>1.3</v>
      </c>
      <c r="D34" s="14">
        <v>77</v>
      </c>
      <c r="E34" s="30">
        <f>ROUND(C34*D34,2)</f>
        <v>100.1</v>
      </c>
      <c r="F34" s="16">
        <v>0</v>
      </c>
      <c r="G34" s="30">
        <f>ROUND(E34*F34,2)</f>
        <v>0</v>
      </c>
      <c r="H34" s="30">
        <f>ROUND(E34-G34,2)</f>
        <v>100.1</v>
      </c>
    </row>
    <row r="35" spans="1:8" x14ac:dyDescent="0.25">
      <c r="A35" s="14" t="s">
        <v>177</v>
      </c>
      <c r="B35" s="14" t="s">
        <v>178</v>
      </c>
      <c r="C35" s="15">
        <v>0.28999999999999998</v>
      </c>
      <c r="D35" s="14">
        <v>77</v>
      </c>
      <c r="E35" s="30">
        <f>ROUND(C35*D35,2)</f>
        <v>22.33</v>
      </c>
      <c r="F35" s="16">
        <v>0</v>
      </c>
      <c r="G35" s="30">
        <f>ROUND(E35*F35,2)</f>
        <v>0</v>
      </c>
      <c r="H35" s="30">
        <f>ROUND(E35-G35,2)</f>
        <v>22.33</v>
      </c>
    </row>
    <row r="36" spans="1:8" x14ac:dyDescent="0.25">
      <c r="A36" s="13" t="s">
        <v>114</v>
      </c>
      <c r="C36" s="30"/>
      <c r="E36" s="30"/>
    </row>
    <row r="37" spans="1:8" x14ac:dyDescent="0.25">
      <c r="A37" s="14" t="s">
        <v>181</v>
      </c>
      <c r="B37" s="14" t="s">
        <v>26</v>
      </c>
      <c r="C37" s="15">
        <v>1.34</v>
      </c>
      <c r="D37" s="14">
        <v>0.5</v>
      </c>
      <c r="E37" s="30">
        <f>ROUND(C37*D37,2)</f>
        <v>0.67</v>
      </c>
      <c r="F37" s="16">
        <v>0</v>
      </c>
      <c r="G37" s="30">
        <f>ROUND(E37*F37,2)</f>
        <v>0</v>
      </c>
      <c r="H37" s="30">
        <f>ROUND(E37-G37,2)</f>
        <v>0.67</v>
      </c>
    </row>
    <row r="38" spans="1:8" x14ac:dyDescent="0.25">
      <c r="A38" s="14" t="s">
        <v>180</v>
      </c>
      <c r="B38" s="14" t="s">
        <v>26</v>
      </c>
      <c r="C38" s="15">
        <v>4.75</v>
      </c>
      <c r="D38" s="14">
        <v>0.5</v>
      </c>
      <c r="E38" s="30">
        <f>ROUND(C38*D38,2)</f>
        <v>2.38</v>
      </c>
      <c r="F38" s="16">
        <v>0</v>
      </c>
      <c r="G38" s="30">
        <f>ROUND(E38*F38,2)</f>
        <v>0</v>
      </c>
      <c r="H38" s="30">
        <f>ROUND(E38-G38,2)</f>
        <v>2.38</v>
      </c>
    </row>
    <row r="39" spans="1:8" x14ac:dyDescent="0.25">
      <c r="A39" s="14" t="s">
        <v>183</v>
      </c>
      <c r="B39" s="14" t="s">
        <v>26</v>
      </c>
      <c r="C39" s="15">
        <v>2.86</v>
      </c>
      <c r="D39" s="14">
        <v>4</v>
      </c>
      <c r="E39" s="30">
        <f>ROUND(C39*D39,2)</f>
        <v>11.44</v>
      </c>
      <c r="F39" s="16">
        <v>0</v>
      </c>
      <c r="G39" s="30">
        <f>ROUND(E39*F39,2)</f>
        <v>0</v>
      </c>
      <c r="H39" s="30">
        <f>ROUND(E39-G39,2)</f>
        <v>11.44</v>
      </c>
    </row>
    <row r="40" spans="1:8" x14ac:dyDescent="0.25">
      <c r="A40" s="14" t="s">
        <v>182</v>
      </c>
      <c r="B40" s="14" t="s">
        <v>26</v>
      </c>
      <c r="C40" s="15">
        <v>6.01</v>
      </c>
      <c r="D40" s="14">
        <v>0.25</v>
      </c>
      <c r="E40" s="30">
        <f>ROUND(C40*D40,2)</f>
        <v>1.5</v>
      </c>
      <c r="F40" s="16">
        <v>0</v>
      </c>
      <c r="G40" s="30">
        <f>ROUND(E40*F40,2)</f>
        <v>0</v>
      </c>
      <c r="H40" s="30">
        <f>ROUND(E40-G40,2)</f>
        <v>1.5</v>
      </c>
    </row>
    <row r="41" spans="1:8" x14ac:dyDescent="0.25">
      <c r="A41" s="14" t="s">
        <v>115</v>
      </c>
      <c r="B41" s="14" t="s">
        <v>26</v>
      </c>
      <c r="C41" s="15">
        <v>3.3</v>
      </c>
      <c r="D41" s="14">
        <v>0.1</v>
      </c>
      <c r="E41" s="30">
        <f>ROUND(C41*D41,2)</f>
        <v>0.33</v>
      </c>
      <c r="F41" s="16">
        <v>0</v>
      </c>
      <c r="G41" s="30">
        <f>ROUND(E41*F41,2)</f>
        <v>0</v>
      </c>
      <c r="H41" s="30">
        <f>ROUND(E41-G41,2)</f>
        <v>0.33</v>
      </c>
    </row>
    <row r="42" spans="1:8" x14ac:dyDescent="0.25">
      <c r="A42" s="13" t="s">
        <v>61</v>
      </c>
      <c r="C42" s="30"/>
      <c r="E42" s="30"/>
    </row>
    <row r="43" spans="1:8" x14ac:dyDescent="0.25">
      <c r="A43" s="14" t="s">
        <v>184</v>
      </c>
      <c r="B43" s="14" t="s">
        <v>21</v>
      </c>
      <c r="C43" s="15">
        <v>8</v>
      </c>
      <c r="D43" s="14">
        <v>5</v>
      </c>
      <c r="E43" s="30">
        <f>ROUND(C43*D43,2)</f>
        <v>40</v>
      </c>
      <c r="F43" s="16">
        <v>0</v>
      </c>
      <c r="G43" s="30">
        <f>ROUND(E43*F43,2)</f>
        <v>0</v>
      </c>
      <c r="H43" s="30">
        <f>ROUND(E43-G43,2)</f>
        <v>40</v>
      </c>
    </row>
    <row r="44" spans="1:8" x14ac:dyDescent="0.25">
      <c r="A44" s="13" t="s">
        <v>131</v>
      </c>
      <c r="C44" s="30"/>
      <c r="E44" s="30"/>
    </row>
    <row r="45" spans="1:8" x14ac:dyDescent="0.25">
      <c r="A45" s="14" t="s">
        <v>185</v>
      </c>
      <c r="B45" s="14" t="s">
        <v>124</v>
      </c>
      <c r="C45" s="15">
        <v>0.35</v>
      </c>
      <c r="D45" s="14">
        <f>$D$7</f>
        <v>160</v>
      </c>
      <c r="E45" s="30">
        <f>ROUND(C45*D45,2)</f>
        <v>56</v>
      </c>
      <c r="F45" s="16">
        <v>0</v>
      </c>
      <c r="G45" s="30">
        <f>ROUND(E45*F45,2)</f>
        <v>0</v>
      </c>
      <c r="H45" s="30">
        <f>ROUND(E45-G45,2)</f>
        <v>56</v>
      </c>
    </row>
    <row r="46" spans="1:8" x14ac:dyDescent="0.25">
      <c r="A46" s="13" t="s">
        <v>186</v>
      </c>
      <c r="C46" s="30"/>
      <c r="E46" s="30"/>
    </row>
    <row r="47" spans="1:8" x14ac:dyDescent="0.25">
      <c r="A47" s="14" t="s">
        <v>187</v>
      </c>
      <c r="B47" s="14" t="s">
        <v>124</v>
      </c>
      <c r="C47" s="15">
        <v>0.4</v>
      </c>
      <c r="D47" s="14">
        <f>$D$7</f>
        <v>160</v>
      </c>
      <c r="E47" s="30">
        <f>ROUND(C47*D47,2)</f>
        <v>64</v>
      </c>
      <c r="F47" s="16">
        <v>0</v>
      </c>
      <c r="G47" s="30">
        <f>ROUND(E47*F47,2)</f>
        <v>0</v>
      </c>
      <c r="H47" s="30">
        <f>ROUND(E47-G47,2)</f>
        <v>64</v>
      </c>
    </row>
    <row r="48" spans="1:8" x14ac:dyDescent="0.25">
      <c r="A48" s="13" t="s">
        <v>99</v>
      </c>
      <c r="C48" s="30"/>
      <c r="E48" s="30"/>
    </row>
    <row r="49" spans="1:8" x14ac:dyDescent="0.25">
      <c r="A49" s="14" t="s">
        <v>188</v>
      </c>
      <c r="B49" s="14" t="s">
        <v>48</v>
      </c>
      <c r="C49" s="15">
        <v>4.5</v>
      </c>
      <c r="D49" s="14">
        <v>0.5</v>
      </c>
      <c r="E49" s="30">
        <f>ROUND(C49*D49,2)</f>
        <v>2.25</v>
      </c>
      <c r="F49" s="16">
        <v>0</v>
      </c>
      <c r="G49" s="30">
        <f>ROUND(E49*F49,2)</f>
        <v>0</v>
      </c>
      <c r="H49" s="30">
        <f>ROUND(E49-G49,2)</f>
        <v>2.25</v>
      </c>
    </row>
    <row r="50" spans="1:8" x14ac:dyDescent="0.25">
      <c r="A50" s="13" t="s">
        <v>116</v>
      </c>
      <c r="C50" s="30"/>
      <c r="E50" s="30"/>
    </row>
    <row r="51" spans="1:8" x14ac:dyDescent="0.25">
      <c r="A51" s="14" t="s">
        <v>189</v>
      </c>
      <c r="B51" s="14" t="s">
        <v>48</v>
      </c>
      <c r="C51" s="15">
        <v>8</v>
      </c>
      <c r="D51" s="14">
        <v>1</v>
      </c>
      <c r="E51" s="30">
        <f>ROUND(C51*D51,2)</f>
        <v>8</v>
      </c>
      <c r="F51" s="16">
        <v>0</v>
      </c>
      <c r="G51" s="30">
        <f>ROUND(E51*F51,2)</f>
        <v>0</v>
      </c>
      <c r="H51" s="30">
        <f>ROUND(E51-G51,2)</f>
        <v>8</v>
      </c>
    </row>
    <row r="52" spans="1:8" x14ac:dyDescent="0.25">
      <c r="A52" s="13" t="s">
        <v>118</v>
      </c>
      <c r="C52" s="30"/>
      <c r="E52" s="30"/>
    </row>
    <row r="53" spans="1:8" x14ac:dyDescent="0.25">
      <c r="A53" s="14" t="s">
        <v>119</v>
      </c>
      <c r="B53" s="14" t="s">
        <v>48</v>
      </c>
      <c r="C53" s="15">
        <v>10</v>
      </c>
      <c r="D53" s="14">
        <v>0.33300000000000002</v>
      </c>
      <c r="E53" s="30">
        <f>ROUND(C53*D53,2)</f>
        <v>3.33</v>
      </c>
      <c r="F53" s="16">
        <v>0</v>
      </c>
      <c r="G53" s="30">
        <f>ROUND(E53*F53,2)</f>
        <v>0</v>
      </c>
      <c r="H53" s="30">
        <f>ROUND(E53-G53,2)</f>
        <v>3.33</v>
      </c>
    </row>
    <row r="54" spans="1:8" x14ac:dyDescent="0.25">
      <c r="A54" s="13" t="s">
        <v>37</v>
      </c>
      <c r="C54" s="30"/>
      <c r="E54" s="30"/>
    </row>
    <row r="55" spans="1:8" x14ac:dyDescent="0.25">
      <c r="A55" s="14" t="s">
        <v>38</v>
      </c>
      <c r="B55" s="14" t="s">
        <v>39</v>
      </c>
      <c r="C55" s="15">
        <v>16.54</v>
      </c>
      <c r="D55" s="14">
        <v>0.5</v>
      </c>
      <c r="E55" s="30">
        <f>ROUND(C55*D55,2)</f>
        <v>8.27</v>
      </c>
      <c r="F55" s="16">
        <v>0</v>
      </c>
      <c r="G55" s="30">
        <f>ROUND(E55*F55,2)</f>
        <v>0</v>
      </c>
      <c r="H55" s="30">
        <f>ROUND(E55-G55,2)</f>
        <v>8.27</v>
      </c>
    </row>
    <row r="56" spans="1:8" x14ac:dyDescent="0.25">
      <c r="A56" s="14" t="s">
        <v>134</v>
      </c>
      <c r="B56" s="14" t="s">
        <v>39</v>
      </c>
      <c r="C56" s="15">
        <v>16.54</v>
      </c>
      <c r="D56" s="14">
        <v>0.11</v>
      </c>
      <c r="E56" s="30">
        <f>ROUND(C56*D56,2)</f>
        <v>1.82</v>
      </c>
      <c r="F56" s="16">
        <v>0</v>
      </c>
      <c r="G56" s="30">
        <f>ROUND(E56*F56,2)</f>
        <v>0</v>
      </c>
      <c r="H56" s="30">
        <f>ROUND(E56-G56,2)</f>
        <v>1.82</v>
      </c>
    </row>
    <row r="57" spans="1:8" x14ac:dyDescent="0.25">
      <c r="A57" s="13" t="s">
        <v>40</v>
      </c>
      <c r="C57" s="30"/>
      <c r="E57" s="30"/>
    </row>
    <row r="58" spans="1:8" x14ac:dyDescent="0.25">
      <c r="A58" s="14" t="s">
        <v>41</v>
      </c>
      <c r="B58" s="14" t="s">
        <v>39</v>
      </c>
      <c r="C58" s="15">
        <v>9.06</v>
      </c>
      <c r="D58" s="14">
        <v>2.375</v>
      </c>
      <c r="E58" s="30">
        <f>ROUND(C58*D58,2)</f>
        <v>21.52</v>
      </c>
      <c r="F58" s="16">
        <v>0</v>
      </c>
      <c r="G58" s="30">
        <f>ROUND(E58*F58,2)</f>
        <v>0</v>
      </c>
      <c r="H58" s="30">
        <f>ROUND(E58-G58,2)</f>
        <v>21.52</v>
      </c>
    </row>
    <row r="59" spans="1:8" x14ac:dyDescent="0.25">
      <c r="A59" s="13" t="s">
        <v>43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0.25</v>
      </c>
      <c r="E60" s="30">
        <f>ROUND(C60*D60,2)</f>
        <v>2.27</v>
      </c>
      <c r="F60" s="16">
        <v>0</v>
      </c>
      <c r="G60" s="30">
        <f>ROUND(E60*F60,2)</f>
        <v>0</v>
      </c>
      <c r="H60" s="30">
        <f>ROUND(E60-G60,2)</f>
        <v>2.27</v>
      </c>
    </row>
    <row r="61" spans="1:8" x14ac:dyDescent="0.25">
      <c r="A61" s="14" t="s">
        <v>42</v>
      </c>
      <c r="B61" s="14" t="s">
        <v>39</v>
      </c>
      <c r="C61" s="15">
        <v>9.06</v>
      </c>
      <c r="D61" s="14">
        <v>7.8600000000000003E-2</v>
      </c>
      <c r="E61" s="30">
        <f>ROUND(C61*D61,2)</f>
        <v>0.71</v>
      </c>
      <c r="F61" s="16">
        <v>0</v>
      </c>
      <c r="G61" s="30">
        <f>ROUND(E61*F61,2)</f>
        <v>0</v>
      </c>
      <c r="H61" s="30">
        <f>ROUND(E61-G61,2)</f>
        <v>0.71</v>
      </c>
    </row>
    <row r="62" spans="1:8" x14ac:dyDescent="0.25">
      <c r="A62" s="13" t="s">
        <v>100</v>
      </c>
      <c r="C62" s="30"/>
      <c r="E62" s="30"/>
    </row>
    <row r="63" spans="1:8" x14ac:dyDescent="0.25">
      <c r="A63" s="14" t="s">
        <v>41</v>
      </c>
      <c r="B63" s="14" t="s">
        <v>39</v>
      </c>
      <c r="C63" s="15">
        <v>9.06</v>
      </c>
      <c r="D63" s="14">
        <v>0.7</v>
      </c>
      <c r="E63" s="30">
        <f>ROUND(C63*D63,2)</f>
        <v>6.34</v>
      </c>
      <c r="F63" s="16">
        <v>0</v>
      </c>
      <c r="G63" s="30">
        <f>ROUND(E63*F63,2)</f>
        <v>0</v>
      </c>
      <c r="H63" s="30">
        <f>ROUND(E63-G63,2)</f>
        <v>6.34</v>
      </c>
    </row>
    <row r="64" spans="1:8" x14ac:dyDescent="0.25">
      <c r="A64" s="14" t="s">
        <v>44</v>
      </c>
      <c r="B64" s="14" t="s">
        <v>39</v>
      </c>
      <c r="C64" s="15">
        <v>16.54</v>
      </c>
      <c r="D64" s="14">
        <v>0.47960000000000003</v>
      </c>
      <c r="E64" s="30">
        <f>ROUND(C64*D64,2)</f>
        <v>7.93</v>
      </c>
      <c r="F64" s="16">
        <v>0</v>
      </c>
      <c r="G64" s="30">
        <f>ROUND(E64*F64,2)</f>
        <v>0</v>
      </c>
      <c r="H64" s="30">
        <f>ROUND(E64-G64,2)</f>
        <v>7.93</v>
      </c>
    </row>
    <row r="65" spans="1:8" x14ac:dyDescent="0.25">
      <c r="A65" s="13" t="s">
        <v>45</v>
      </c>
      <c r="C65" s="30"/>
      <c r="E65" s="30"/>
    </row>
    <row r="66" spans="1:8" x14ac:dyDescent="0.25">
      <c r="A66" s="14" t="s">
        <v>38</v>
      </c>
      <c r="B66" s="14" t="s">
        <v>19</v>
      </c>
      <c r="C66" s="15">
        <v>4.4800000000000004</v>
      </c>
      <c r="D66" s="14">
        <v>7.2043999999999997</v>
      </c>
      <c r="E66" s="30">
        <f>ROUND(C66*D66,2)</f>
        <v>32.28</v>
      </c>
      <c r="F66" s="16">
        <v>0</v>
      </c>
      <c r="G66" s="30">
        <f>ROUND(E66*F66,2)</f>
        <v>0</v>
      </c>
      <c r="H66" s="30">
        <f>ROUND(E66-G66,2)</f>
        <v>32.28</v>
      </c>
    </row>
    <row r="67" spans="1:8" x14ac:dyDescent="0.25">
      <c r="A67" s="14" t="s">
        <v>134</v>
      </c>
      <c r="B67" s="14" t="s">
        <v>19</v>
      </c>
      <c r="C67" s="15">
        <v>4.4800000000000004</v>
      </c>
      <c r="D67" s="14">
        <v>2.4064000000000001</v>
      </c>
      <c r="E67" s="30">
        <f>ROUND(C67*D67,2)</f>
        <v>10.78</v>
      </c>
      <c r="F67" s="16">
        <v>0</v>
      </c>
      <c r="G67" s="30">
        <f>ROUND(E67*F67,2)</f>
        <v>0</v>
      </c>
      <c r="H67" s="30">
        <f>ROUND(E67-G67,2)</f>
        <v>10.78</v>
      </c>
    </row>
    <row r="68" spans="1:8" x14ac:dyDescent="0.25">
      <c r="A68" s="14" t="s">
        <v>190</v>
      </c>
      <c r="B68" s="14" t="s">
        <v>19</v>
      </c>
      <c r="C68" s="15">
        <v>4.4800000000000004</v>
      </c>
      <c r="D68" s="14">
        <v>21.995000000000001</v>
      </c>
      <c r="E68" s="30">
        <f>ROUND(C68*D68,2)</f>
        <v>98.54</v>
      </c>
      <c r="F68" s="16">
        <v>0</v>
      </c>
      <c r="G68" s="30">
        <f>ROUND(E68*F68,2)</f>
        <v>0</v>
      </c>
      <c r="H68" s="30">
        <f>ROUND(E68-G68,2)</f>
        <v>98.54</v>
      </c>
    </row>
    <row r="69" spans="1:8" x14ac:dyDescent="0.25">
      <c r="A69" s="13" t="s">
        <v>47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9.6300000000000008</v>
      </c>
      <c r="D70" s="14">
        <v>1</v>
      </c>
      <c r="E70" s="30">
        <f>ROUND(C70*D70,2)</f>
        <v>9.6300000000000008</v>
      </c>
      <c r="F70" s="16">
        <v>0</v>
      </c>
      <c r="G70" s="30">
        <f>ROUND(E70*F70,2)</f>
        <v>0</v>
      </c>
      <c r="H70" s="30">
        <f t="shared" ref="H70:H76" si="3">ROUND(E70-G70,2)</f>
        <v>9.6300000000000008</v>
      </c>
    </row>
    <row r="71" spans="1:8" x14ac:dyDescent="0.25">
      <c r="A71" s="14" t="s">
        <v>38</v>
      </c>
      <c r="B71" s="14" t="s">
        <v>48</v>
      </c>
      <c r="C71" s="15">
        <v>4.4800000000000004</v>
      </c>
      <c r="D71" s="14">
        <v>1</v>
      </c>
      <c r="E71" s="30">
        <f>ROUND(C71*D71,2)</f>
        <v>4.4800000000000004</v>
      </c>
      <c r="F71" s="16">
        <v>0</v>
      </c>
      <c r="G71" s="30">
        <f>ROUND(E71*F71,2)</f>
        <v>0</v>
      </c>
      <c r="H71" s="30">
        <f t="shared" si="3"/>
        <v>4.4800000000000004</v>
      </c>
    </row>
    <row r="72" spans="1:8" x14ac:dyDescent="0.25">
      <c r="A72" s="14" t="s">
        <v>134</v>
      </c>
      <c r="B72" s="14" t="s">
        <v>48</v>
      </c>
      <c r="C72" s="15">
        <v>5.95</v>
      </c>
      <c r="D72" s="14">
        <v>1</v>
      </c>
      <c r="E72" s="30">
        <f>ROUND(C72*D72,2)</f>
        <v>5.95</v>
      </c>
      <c r="F72" s="16">
        <v>0</v>
      </c>
      <c r="G72" s="30">
        <f>ROUND(E72*F72,2)</f>
        <v>0</v>
      </c>
      <c r="H72" s="30">
        <f t="shared" si="3"/>
        <v>5.95</v>
      </c>
    </row>
    <row r="73" spans="1:8" x14ac:dyDescent="0.25">
      <c r="A73" s="14" t="s">
        <v>190</v>
      </c>
      <c r="B73" s="14" t="s">
        <v>48</v>
      </c>
      <c r="C73" s="15">
        <v>14.31</v>
      </c>
      <c r="D73" s="14">
        <v>1</v>
      </c>
      <c r="E73" s="30">
        <f>ROUND(C73*D73,2)</f>
        <v>14.31</v>
      </c>
      <c r="F73" s="16">
        <v>0</v>
      </c>
      <c r="G73" s="30">
        <f>ROUND(E73*F73,2)</f>
        <v>0</v>
      </c>
      <c r="H73" s="30">
        <f t="shared" si="3"/>
        <v>14.31</v>
      </c>
    </row>
    <row r="74" spans="1:8" x14ac:dyDescent="0.25">
      <c r="A74" s="9" t="s">
        <v>49</v>
      </c>
      <c r="B74" s="9" t="s">
        <v>48</v>
      </c>
      <c r="C74" s="10">
        <v>24.79</v>
      </c>
      <c r="D74" s="9">
        <v>1</v>
      </c>
      <c r="E74" s="28">
        <f>ROUND(C74*D74,2)</f>
        <v>24.79</v>
      </c>
      <c r="F74" s="11">
        <v>0</v>
      </c>
      <c r="G74" s="28">
        <f>ROUND(E74*F74,2)</f>
        <v>0</v>
      </c>
      <c r="H74" s="28">
        <f t="shared" si="3"/>
        <v>24.79</v>
      </c>
    </row>
    <row r="75" spans="1:8" x14ac:dyDescent="0.25">
      <c r="A75" s="7" t="s">
        <v>50</v>
      </c>
      <c r="C75" s="30"/>
      <c r="E75" s="30">
        <f>SUM(E12:E74)</f>
        <v>1021.61</v>
      </c>
      <c r="G75" s="12">
        <f>SUM(G12:G74)</f>
        <v>0</v>
      </c>
      <c r="H75" s="12">
        <f t="shared" si="3"/>
        <v>1021.61</v>
      </c>
    </row>
    <row r="76" spans="1:8" x14ac:dyDescent="0.25">
      <c r="A76" s="7" t="s">
        <v>51</v>
      </c>
      <c r="C76" s="30"/>
      <c r="E76" s="30">
        <f>+E8-E75</f>
        <v>58.389999999999986</v>
      </c>
      <c r="G76" s="12">
        <f>+G8-G75</f>
        <v>0</v>
      </c>
      <c r="H76" s="12">
        <f t="shared" si="3"/>
        <v>58.39</v>
      </c>
    </row>
    <row r="77" spans="1:8" x14ac:dyDescent="0.25">
      <c r="A77" t="s">
        <v>12</v>
      </c>
      <c r="C77" s="30"/>
      <c r="E77" s="30"/>
    </row>
    <row r="78" spans="1:8" x14ac:dyDescent="0.25">
      <c r="A78" s="7" t="s">
        <v>52</v>
      </c>
      <c r="C78" s="30"/>
      <c r="E78" s="30"/>
    </row>
    <row r="79" spans="1:8" x14ac:dyDescent="0.25">
      <c r="A79" s="14" t="s">
        <v>42</v>
      </c>
      <c r="B79" s="14" t="s">
        <v>48</v>
      </c>
      <c r="C79" s="15">
        <v>24.42</v>
      </c>
      <c r="D79" s="14">
        <v>1</v>
      </c>
      <c r="E79" s="30">
        <f>ROUND(C79*D79,2)</f>
        <v>24.42</v>
      </c>
      <c r="F79" s="16">
        <v>0</v>
      </c>
      <c r="G79" s="30">
        <f>ROUND(E79*F79,2)</f>
        <v>0</v>
      </c>
      <c r="H79" s="30">
        <f t="shared" ref="H79:H85" si="4">ROUND(E79-G79,2)</f>
        <v>24.42</v>
      </c>
    </row>
    <row r="80" spans="1:8" x14ac:dyDescent="0.25">
      <c r="A80" s="14" t="s">
        <v>38</v>
      </c>
      <c r="B80" s="14" t="s">
        <v>48</v>
      </c>
      <c r="C80" s="15">
        <v>31.58</v>
      </c>
      <c r="D80" s="14">
        <v>1</v>
      </c>
      <c r="E80" s="30">
        <f>ROUND(C80*D80,2)</f>
        <v>31.58</v>
      </c>
      <c r="F80" s="16">
        <v>0</v>
      </c>
      <c r="G80" s="30">
        <f>ROUND(E80*F80,2)</f>
        <v>0</v>
      </c>
      <c r="H80" s="30">
        <f t="shared" si="4"/>
        <v>31.58</v>
      </c>
    </row>
    <row r="81" spans="1:8" x14ac:dyDescent="0.25">
      <c r="A81" s="14" t="s">
        <v>134</v>
      </c>
      <c r="B81" s="14" t="s">
        <v>48</v>
      </c>
      <c r="C81" s="15">
        <v>26.16</v>
      </c>
      <c r="D81" s="14">
        <v>1</v>
      </c>
      <c r="E81" s="30">
        <f>ROUND(C81*D81,2)</f>
        <v>26.16</v>
      </c>
      <c r="F81" s="16">
        <v>0</v>
      </c>
      <c r="G81" s="30">
        <f>ROUND(E81*F81,2)</f>
        <v>0</v>
      </c>
      <c r="H81" s="30">
        <f t="shared" si="4"/>
        <v>26.16</v>
      </c>
    </row>
    <row r="82" spans="1:8" x14ac:dyDescent="0.25">
      <c r="A82" s="9" t="s">
        <v>190</v>
      </c>
      <c r="B82" s="9" t="s">
        <v>48</v>
      </c>
      <c r="C82" s="10">
        <v>80.849999999999994</v>
      </c>
      <c r="D82" s="9">
        <v>1</v>
      </c>
      <c r="E82" s="28">
        <f>ROUND(C82*D82,2)</f>
        <v>80.849999999999994</v>
      </c>
      <c r="F82" s="11">
        <v>0</v>
      </c>
      <c r="G82" s="28">
        <f>ROUND(E82*F82,2)</f>
        <v>0</v>
      </c>
      <c r="H82" s="28">
        <f t="shared" si="4"/>
        <v>80.849999999999994</v>
      </c>
    </row>
    <row r="83" spans="1:8" x14ac:dyDescent="0.25">
      <c r="A83" s="7" t="s">
        <v>53</v>
      </c>
      <c r="C83" s="30"/>
      <c r="E83" s="30">
        <f>SUM(E79:E82)</f>
        <v>163.01</v>
      </c>
      <c r="G83" s="12">
        <f>SUM(G79:G82)</f>
        <v>0</v>
      </c>
      <c r="H83" s="12">
        <f t="shared" si="4"/>
        <v>163.01</v>
      </c>
    </row>
    <row r="84" spans="1:8" x14ac:dyDescent="0.25">
      <c r="A84" s="7" t="s">
        <v>54</v>
      </c>
      <c r="C84" s="30"/>
      <c r="E84" s="30">
        <f>+E75+E83</f>
        <v>1184.6199999999999</v>
      </c>
      <c r="G84" s="12">
        <f>+G75+G83</f>
        <v>0</v>
      </c>
      <c r="H84" s="12">
        <f t="shared" si="4"/>
        <v>1184.6199999999999</v>
      </c>
    </row>
    <row r="85" spans="1:8" x14ac:dyDescent="0.25">
      <c r="A85" s="7" t="s">
        <v>55</v>
      </c>
      <c r="C85" s="30"/>
      <c r="E85" s="30">
        <f>+E8-E84</f>
        <v>-104.61999999999989</v>
      </c>
      <c r="G85" s="12">
        <f>+G8-G84</f>
        <v>0</v>
      </c>
      <c r="H85" s="12">
        <f t="shared" si="4"/>
        <v>-104.62</v>
      </c>
    </row>
    <row r="86" spans="1:8" x14ac:dyDescent="0.25">
      <c r="A86" t="s">
        <v>120</v>
      </c>
      <c r="C86" s="30"/>
      <c r="E86" s="30"/>
    </row>
    <row r="87" spans="1:8" x14ac:dyDescent="0.25">
      <c r="A87" t="s">
        <v>427</v>
      </c>
      <c r="C87" s="30"/>
      <c r="E87" s="30"/>
    </row>
    <row r="88" spans="1:8" x14ac:dyDescent="0.25">
      <c r="C88" s="30"/>
      <c r="E88" s="30"/>
    </row>
    <row r="89" spans="1:8" x14ac:dyDescent="0.25">
      <c r="A89" s="7" t="s">
        <v>121</v>
      </c>
      <c r="C89" s="30"/>
      <c r="E89" s="30"/>
    </row>
    <row r="90" spans="1:8" x14ac:dyDescent="0.25">
      <c r="A90" s="7" t="s">
        <v>122</v>
      </c>
      <c r="C90" s="30"/>
      <c r="E90" s="30"/>
    </row>
    <row r="91" spans="1:8" x14ac:dyDescent="0.25">
      <c r="A91" s="7"/>
      <c r="C91" s="30"/>
      <c r="E91" s="30"/>
    </row>
    <row r="99" spans="1:5" x14ac:dyDescent="0.25">
      <c r="A99" s="7" t="s">
        <v>50</v>
      </c>
      <c r="E99" s="34">
        <f>VLOOKUP(A99,$A$1:$H$98,5,FALSE)</f>
        <v>1021.61</v>
      </c>
    </row>
    <row r="100" spans="1:5" x14ac:dyDescent="0.25">
      <c r="A100" s="7" t="s">
        <v>295</v>
      </c>
      <c r="E100" s="34">
        <f>VLOOKUP(A100,$A$1:$H$98,5,FALSE)</f>
        <v>163.01</v>
      </c>
    </row>
    <row r="101" spans="1:5" x14ac:dyDescent="0.25">
      <c r="A101" s="7" t="s">
        <v>296</v>
      </c>
      <c r="E101" s="34">
        <f t="shared" ref="E101:E102" si="5">VLOOKUP(A101,$A$1:$H$98,5,FALSE)</f>
        <v>1184.6199999999999</v>
      </c>
    </row>
    <row r="102" spans="1:5" x14ac:dyDescent="0.25">
      <c r="A102" s="7" t="s">
        <v>55</v>
      </c>
      <c r="E102" s="34">
        <f t="shared" si="5"/>
        <v>-104.61999999999989</v>
      </c>
    </row>
    <row r="104" spans="1:5" x14ac:dyDescent="0.25">
      <c r="A104" s="42" t="s">
        <v>257</v>
      </c>
      <c r="D104" s="39" t="s">
        <v>258</v>
      </c>
    </row>
    <row r="105" spans="1:5" x14ac:dyDescent="0.25">
      <c r="B105" s="34">
        <f>E102</f>
        <v>-104.61999999999989</v>
      </c>
      <c r="E105" s="34">
        <f>E102</f>
        <v>-104.61999999999989</v>
      </c>
    </row>
    <row r="106" spans="1:5" x14ac:dyDescent="0.25">
      <c r="A106">
        <f>A107-Calculator!$B$15</f>
        <v>205</v>
      </c>
      <c r="B106">
        <f t="dataTable" ref="B106:B112" dt2D="0" dtr="0" r1="D7"/>
        <v>165.37999999999988</v>
      </c>
      <c r="D106">
        <f>D107-Calculator!$B$27</f>
        <v>45</v>
      </c>
      <c r="E106">
        <f t="dataTable" ref="E106:E112" dt2D="0" dtr="0" r1="D7" ca="1"/>
        <v>-794.61999999999989</v>
      </c>
    </row>
    <row r="107" spans="1:5" x14ac:dyDescent="0.25">
      <c r="A107">
        <f>A108-Calculator!$B$15</f>
        <v>210</v>
      </c>
      <c r="B107">
        <v>195.37999999999988</v>
      </c>
      <c r="D107">
        <f>D108-Calculator!$B$27</f>
        <v>50</v>
      </c>
      <c r="E107">
        <v>-764.61999999999989</v>
      </c>
    </row>
    <row r="108" spans="1:5" x14ac:dyDescent="0.25">
      <c r="A108">
        <f>A109-Calculator!$B$15</f>
        <v>215</v>
      </c>
      <c r="B108">
        <v>225.37999999999988</v>
      </c>
      <c r="D108">
        <f>D109-Calculator!$B$27</f>
        <v>55</v>
      </c>
      <c r="E108">
        <v>-734.61999999999989</v>
      </c>
    </row>
    <row r="109" spans="1:5" x14ac:dyDescent="0.25">
      <c r="A109">
        <f>Calculator!B10</f>
        <v>220</v>
      </c>
      <c r="B109">
        <v>255.38000000000011</v>
      </c>
      <c r="D109">
        <f>Calculator!B22</f>
        <v>60</v>
      </c>
      <c r="E109">
        <v>-704.61999999999989</v>
      </c>
    </row>
    <row r="110" spans="1:5" x14ac:dyDescent="0.25">
      <c r="A110">
        <f>A109+Calculator!$B$15</f>
        <v>225</v>
      </c>
      <c r="B110">
        <v>285.38000000000011</v>
      </c>
      <c r="D110">
        <f>D109+Calculator!$B$27</f>
        <v>65</v>
      </c>
      <c r="E110">
        <v>-674.61999999999989</v>
      </c>
    </row>
    <row r="111" spans="1:5" x14ac:dyDescent="0.25">
      <c r="A111">
        <f>A110+Calculator!$B$15</f>
        <v>230</v>
      </c>
      <c r="B111">
        <v>315.37999999999988</v>
      </c>
      <c r="D111">
        <f>D110+Calculator!$B$27</f>
        <v>70</v>
      </c>
      <c r="E111">
        <v>-644.61999999999989</v>
      </c>
    </row>
    <row r="112" spans="1:5" x14ac:dyDescent="0.25">
      <c r="A112">
        <f>A111+Calculator!$B$15</f>
        <v>235</v>
      </c>
      <c r="B112">
        <v>345.37999999999988</v>
      </c>
      <c r="D112">
        <f>D111+Calculator!$B$27</f>
        <v>75</v>
      </c>
      <c r="E112">
        <v>-614.61999999999989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8F2BF-C03D-4926-A0D6-B4B31E5116E5}">
  <dimension ref="A1:H112"/>
  <sheetViews>
    <sheetView topLeftCell="A37" workbookViewId="0">
      <selection activeCell="D47" sqref="D47:D49"/>
    </sheetView>
  </sheetViews>
  <sheetFormatPr defaultRowHeight="15" x14ac:dyDescent="0.25"/>
  <cols>
    <col min="1" max="1" width="25.7109375" customWidth="1"/>
    <col min="5" max="5" width="11" customWidth="1"/>
    <col min="8" max="8" width="11" customWidth="1"/>
  </cols>
  <sheetData>
    <row r="1" spans="1:8" x14ac:dyDescent="0.25">
      <c r="A1" s="59" t="s">
        <v>152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212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457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124</v>
      </c>
      <c r="C7" s="49">
        <f>IF(Calculator!B7="Rice",Calculator!B13,IF(Calculator!B19="Rice",Calculator!B25,6.75))</f>
        <v>6.75</v>
      </c>
      <c r="D7" s="50">
        <f>IF(Calculator!B7="Rice",Calculator!B10,IF(Calculator!B19="Rice",Calculator!B22,160))</f>
        <v>160</v>
      </c>
      <c r="E7" s="28">
        <f>ROUND(C7*D7,2)</f>
        <v>1080</v>
      </c>
      <c r="F7" s="11">
        <v>0</v>
      </c>
      <c r="G7" s="28">
        <f>ROUND(E7*F7,2)</f>
        <v>0</v>
      </c>
      <c r="H7" s="28">
        <f>ROUND(E7-G7,2)</f>
        <v>1080</v>
      </c>
    </row>
    <row r="8" spans="1:8" x14ac:dyDescent="0.25">
      <c r="A8" s="7" t="s">
        <v>11</v>
      </c>
      <c r="C8" s="30"/>
      <c r="E8" s="30">
        <f>SUM(E7:E7)</f>
        <v>1080</v>
      </c>
      <c r="G8" s="12">
        <f>SUM(G7:G7)</f>
        <v>0</v>
      </c>
      <c r="H8" s="12">
        <f>ROUND(E8-G8,2)</f>
        <v>1080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4.5</v>
      </c>
      <c r="E12" s="30">
        <f>ROUND(C12*D12,2)</f>
        <v>34.200000000000003</v>
      </c>
      <c r="F12" s="16">
        <v>0</v>
      </c>
      <c r="G12" s="30">
        <f>ROUND(E12*F12,2)</f>
        <v>0</v>
      </c>
      <c r="H12" s="30">
        <f>ROUND(E12-G12,2)</f>
        <v>34.200000000000003</v>
      </c>
    </row>
    <row r="13" spans="1:8" x14ac:dyDescent="0.25">
      <c r="A13" s="14" t="s">
        <v>200</v>
      </c>
      <c r="B13" s="14" t="s">
        <v>16</v>
      </c>
      <c r="C13" s="15">
        <v>9.6999999999999993</v>
      </c>
      <c r="D13" s="14">
        <v>1</v>
      </c>
      <c r="E13" s="30">
        <f>ROUND(C13*D13,2)</f>
        <v>9.6999999999999993</v>
      </c>
      <c r="F13" s="16">
        <v>0</v>
      </c>
      <c r="G13" s="30">
        <f>ROUND(E13*F13,2)</f>
        <v>0</v>
      </c>
      <c r="H13" s="30">
        <f>ROUND(E13-G13,2)</f>
        <v>9.6999999999999993</v>
      </c>
    </row>
    <row r="14" spans="1:8" x14ac:dyDescent="0.25">
      <c r="A14" s="14" t="s">
        <v>57</v>
      </c>
      <c r="B14" s="14" t="s">
        <v>16</v>
      </c>
      <c r="C14" s="15">
        <v>6.4</v>
      </c>
      <c r="D14" s="14">
        <v>1.5</v>
      </c>
      <c r="E14" s="30">
        <f>ROUND(C14*D14,2)</f>
        <v>9.6</v>
      </c>
      <c r="F14" s="16">
        <v>0</v>
      </c>
      <c r="G14" s="30">
        <f>ROUND(E14*F14,2)</f>
        <v>0</v>
      </c>
      <c r="H14" s="30">
        <f>ROUND(E14-G14,2)</f>
        <v>9.6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167</v>
      </c>
      <c r="B16" s="14" t="s">
        <v>21</v>
      </c>
      <c r="C16" s="15">
        <v>50</v>
      </c>
      <c r="D16" s="14">
        <v>0.5</v>
      </c>
      <c r="E16" s="30">
        <f>ROUND(C16*D16,2)</f>
        <v>25</v>
      </c>
      <c r="F16" s="16">
        <v>0</v>
      </c>
      <c r="G16" s="30">
        <f>ROUND(E16*F16,2)</f>
        <v>0</v>
      </c>
      <c r="H16" s="30">
        <f>ROUND(E16-G16,2)</f>
        <v>25</v>
      </c>
    </row>
    <row r="17" spans="1:8" x14ac:dyDescent="0.25">
      <c r="A17" s="14" t="s">
        <v>154</v>
      </c>
      <c r="B17" s="14" t="s">
        <v>21</v>
      </c>
      <c r="C17" s="15">
        <v>55.4</v>
      </c>
      <c r="D17" s="14">
        <v>0.5</v>
      </c>
      <c r="E17" s="30">
        <f>ROUND(C17*D17,2)</f>
        <v>27.7</v>
      </c>
      <c r="F17" s="16">
        <v>0</v>
      </c>
      <c r="G17" s="30">
        <f>ROUND(E17*F17,2)</f>
        <v>0</v>
      </c>
      <c r="H17" s="30">
        <f>ROUND(E17-G17,2)</f>
        <v>27.7</v>
      </c>
    </row>
    <row r="18" spans="1:8" x14ac:dyDescent="0.25">
      <c r="A18" s="14" t="s">
        <v>168</v>
      </c>
      <c r="B18" s="14" t="s">
        <v>21</v>
      </c>
      <c r="C18" s="15">
        <v>41.58</v>
      </c>
      <c r="D18" s="14">
        <v>4</v>
      </c>
      <c r="E18" s="30">
        <f>ROUND(C18*D18,2)</f>
        <v>166.32</v>
      </c>
      <c r="F18" s="16">
        <v>0</v>
      </c>
      <c r="G18" s="30">
        <f>ROUND(E18*F18,2)</f>
        <v>0</v>
      </c>
      <c r="H18" s="30">
        <f>ROUND(E18-G18,2)</f>
        <v>166.32</v>
      </c>
    </row>
    <row r="19" spans="1:8" x14ac:dyDescent="0.25">
      <c r="A19" s="14" t="s">
        <v>169</v>
      </c>
      <c r="B19" s="14" t="s">
        <v>26</v>
      </c>
      <c r="C19" s="15">
        <v>18</v>
      </c>
      <c r="D19" s="14">
        <v>0.75</v>
      </c>
      <c r="E19" s="30">
        <f>ROUND(C19*D19,2)</f>
        <v>13.5</v>
      </c>
      <c r="F19" s="16">
        <v>0</v>
      </c>
      <c r="G19" s="30">
        <f>ROUND(E19*F19,2)</f>
        <v>0</v>
      </c>
      <c r="H19" s="30">
        <f>ROUND(E19-G19,2)</f>
        <v>13.5</v>
      </c>
    </row>
    <row r="20" spans="1:8" x14ac:dyDescent="0.25">
      <c r="A20" s="13" t="s">
        <v>23</v>
      </c>
      <c r="C20" s="30"/>
      <c r="E20" s="30"/>
    </row>
    <row r="21" spans="1:8" x14ac:dyDescent="0.25">
      <c r="A21" s="14" t="s">
        <v>402</v>
      </c>
      <c r="B21" s="14" t="s">
        <v>18</v>
      </c>
      <c r="C21" s="15">
        <v>2.41</v>
      </c>
      <c r="D21" s="14">
        <v>10</v>
      </c>
      <c r="E21" s="30">
        <f>ROUND(C21*D21,2)</f>
        <v>24.1</v>
      </c>
      <c r="F21" s="16">
        <v>0</v>
      </c>
      <c r="G21" s="30">
        <f>ROUND(E21*F21,2)</f>
        <v>0</v>
      </c>
      <c r="H21" s="30">
        <f>ROUND(E21-G21,2)</f>
        <v>24.1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0.34</v>
      </c>
      <c r="D23" s="14">
        <v>80</v>
      </c>
      <c r="E23" s="30">
        <f t="shared" ref="E23:E30" si="0">ROUND(C23*D23,2)</f>
        <v>27.2</v>
      </c>
      <c r="F23" s="16">
        <v>0</v>
      </c>
      <c r="G23" s="30">
        <f t="shared" ref="G23:G30" si="1">ROUND(E23*F23,2)</f>
        <v>0</v>
      </c>
      <c r="H23" s="30">
        <f t="shared" ref="H23:H30" si="2">ROUND(E23-G23,2)</f>
        <v>27.2</v>
      </c>
    </row>
    <row r="24" spans="1:8" x14ac:dyDescent="0.25">
      <c r="A24" s="14" t="s">
        <v>138</v>
      </c>
      <c r="B24" s="14" t="s">
        <v>26</v>
      </c>
      <c r="C24" s="15">
        <v>3.33</v>
      </c>
      <c r="D24" s="14">
        <v>2</v>
      </c>
      <c r="E24" s="30">
        <f t="shared" si="0"/>
        <v>6.66</v>
      </c>
      <c r="F24" s="16">
        <v>0</v>
      </c>
      <c r="G24" s="30">
        <f t="shared" si="1"/>
        <v>0</v>
      </c>
      <c r="H24" s="30">
        <f t="shared" si="2"/>
        <v>6.66</v>
      </c>
    </row>
    <row r="25" spans="1:8" x14ac:dyDescent="0.25">
      <c r="A25" s="14" t="s">
        <v>170</v>
      </c>
      <c r="B25" s="14" t="s">
        <v>26</v>
      </c>
      <c r="C25" s="15">
        <v>18</v>
      </c>
      <c r="D25" s="14">
        <v>1.3</v>
      </c>
      <c r="E25" s="30">
        <f t="shared" si="0"/>
        <v>23.4</v>
      </c>
      <c r="F25" s="16">
        <v>0</v>
      </c>
      <c r="G25" s="30">
        <f t="shared" si="1"/>
        <v>0</v>
      </c>
      <c r="H25" s="30">
        <f t="shared" si="2"/>
        <v>23.4</v>
      </c>
    </row>
    <row r="26" spans="1:8" x14ac:dyDescent="0.25">
      <c r="A26" s="14" t="s">
        <v>171</v>
      </c>
      <c r="B26" s="14" t="s">
        <v>18</v>
      </c>
      <c r="C26" s="15">
        <v>6.72</v>
      </c>
      <c r="D26" s="14">
        <v>3</v>
      </c>
      <c r="E26" s="30">
        <f t="shared" si="0"/>
        <v>20.16</v>
      </c>
      <c r="F26" s="16">
        <v>0</v>
      </c>
      <c r="G26" s="30">
        <f t="shared" si="1"/>
        <v>0</v>
      </c>
      <c r="H26" s="30">
        <f t="shared" si="2"/>
        <v>20.16</v>
      </c>
    </row>
    <row r="27" spans="1:8" x14ac:dyDescent="0.25">
      <c r="A27" s="14" t="s">
        <v>209</v>
      </c>
      <c r="B27" s="14" t="s">
        <v>18</v>
      </c>
      <c r="C27" s="15">
        <v>0.82</v>
      </c>
      <c r="D27" s="14">
        <v>31</v>
      </c>
      <c r="E27" s="30">
        <f t="shared" si="0"/>
        <v>25.42</v>
      </c>
      <c r="F27" s="16">
        <v>0</v>
      </c>
      <c r="G27" s="30">
        <f t="shared" si="1"/>
        <v>0</v>
      </c>
      <c r="H27" s="30">
        <f t="shared" si="2"/>
        <v>25.42</v>
      </c>
    </row>
    <row r="28" spans="1:8" x14ac:dyDescent="0.25">
      <c r="A28" s="14" t="s">
        <v>203</v>
      </c>
      <c r="B28" s="14" t="s">
        <v>18</v>
      </c>
      <c r="C28" s="15">
        <v>4.9000000000000004</v>
      </c>
      <c r="D28" s="14">
        <v>1</v>
      </c>
      <c r="E28" s="30">
        <f t="shared" si="0"/>
        <v>4.9000000000000004</v>
      </c>
      <c r="F28" s="16">
        <v>0</v>
      </c>
      <c r="G28" s="30">
        <f t="shared" si="1"/>
        <v>0</v>
      </c>
      <c r="H28" s="30">
        <f t="shared" si="2"/>
        <v>4.9000000000000004</v>
      </c>
    </row>
    <row r="29" spans="1:8" x14ac:dyDescent="0.25">
      <c r="A29" s="14" t="s">
        <v>174</v>
      </c>
      <c r="B29" s="14" t="s">
        <v>18</v>
      </c>
      <c r="C29" s="15">
        <v>20.07</v>
      </c>
      <c r="D29" s="14">
        <v>0.75</v>
      </c>
      <c r="E29" s="30">
        <f t="shared" si="0"/>
        <v>15.05</v>
      </c>
      <c r="F29" s="16">
        <v>0</v>
      </c>
      <c r="G29" s="30">
        <f t="shared" si="1"/>
        <v>0</v>
      </c>
      <c r="H29" s="30">
        <f t="shared" si="2"/>
        <v>15.05</v>
      </c>
    </row>
    <row r="30" spans="1:8" x14ac:dyDescent="0.25">
      <c r="A30" s="14" t="s">
        <v>172</v>
      </c>
      <c r="B30" s="14" t="s">
        <v>18</v>
      </c>
      <c r="C30" s="15">
        <v>45.96</v>
      </c>
      <c r="D30" s="14">
        <v>0.25</v>
      </c>
      <c r="E30" s="30">
        <f t="shared" si="0"/>
        <v>11.49</v>
      </c>
      <c r="F30" s="16">
        <v>0</v>
      </c>
      <c r="G30" s="30">
        <f t="shared" si="1"/>
        <v>0</v>
      </c>
      <c r="H30" s="30">
        <f t="shared" si="2"/>
        <v>11.49</v>
      </c>
    </row>
    <row r="31" spans="1:8" x14ac:dyDescent="0.25">
      <c r="A31" s="13" t="s">
        <v>27</v>
      </c>
      <c r="C31" s="30"/>
      <c r="E31" s="30"/>
    </row>
    <row r="32" spans="1:8" x14ac:dyDescent="0.25">
      <c r="A32" s="14" t="s">
        <v>455</v>
      </c>
      <c r="B32" s="14" t="s">
        <v>18</v>
      </c>
      <c r="C32" s="15">
        <v>1.1299999999999999</v>
      </c>
      <c r="D32" s="14">
        <v>13.5</v>
      </c>
      <c r="E32" s="30">
        <f>ROUND(C32*D32,2)</f>
        <v>15.26</v>
      </c>
      <c r="F32" s="16">
        <v>0</v>
      </c>
      <c r="G32" s="30">
        <f>ROUND(E32*F32,2)</f>
        <v>0</v>
      </c>
      <c r="H32" s="30">
        <f>ROUND(E32-G32,2)</f>
        <v>15.26</v>
      </c>
    </row>
    <row r="33" spans="1:8" x14ac:dyDescent="0.25">
      <c r="A33" s="13" t="s">
        <v>30</v>
      </c>
      <c r="C33" s="30"/>
      <c r="E33" s="30"/>
    </row>
    <row r="34" spans="1:8" x14ac:dyDescent="0.25">
      <c r="A34" s="14" t="s">
        <v>31</v>
      </c>
      <c r="B34" s="14" t="s">
        <v>32</v>
      </c>
      <c r="C34" s="15">
        <v>0.24</v>
      </c>
      <c r="D34" s="14">
        <v>33</v>
      </c>
      <c r="E34" s="30">
        <f>ROUND(C34*D34,2)</f>
        <v>7.92</v>
      </c>
      <c r="F34" s="16">
        <v>0</v>
      </c>
      <c r="G34" s="30">
        <f>ROUND(E34*F34,2)</f>
        <v>0</v>
      </c>
      <c r="H34" s="30">
        <f>ROUND(E34-G34,2)</f>
        <v>7.92</v>
      </c>
    </row>
    <row r="35" spans="1:8" x14ac:dyDescent="0.25">
      <c r="A35" s="13" t="s">
        <v>33</v>
      </c>
      <c r="C35" s="30"/>
      <c r="E35" s="30"/>
    </row>
    <row r="36" spans="1:8" x14ac:dyDescent="0.25">
      <c r="A36" s="14" t="s">
        <v>210</v>
      </c>
      <c r="B36" s="14" t="s">
        <v>29</v>
      </c>
      <c r="C36" s="15">
        <v>1.3</v>
      </c>
      <c r="D36" s="14">
        <v>77</v>
      </c>
      <c r="E36" s="30">
        <f>ROUND(C36*D36,2)</f>
        <v>100.1</v>
      </c>
      <c r="F36" s="16">
        <v>0</v>
      </c>
      <c r="G36" s="30">
        <f>ROUND(E36*F36,2)</f>
        <v>0</v>
      </c>
      <c r="H36" s="30">
        <f>ROUND(E36-G36,2)</f>
        <v>100.1</v>
      </c>
    </row>
    <row r="37" spans="1:8" x14ac:dyDescent="0.25">
      <c r="A37" s="14" t="s">
        <v>177</v>
      </c>
      <c r="B37" s="14" t="s">
        <v>178</v>
      </c>
      <c r="C37" s="15">
        <v>0.28999999999999998</v>
      </c>
      <c r="D37" s="14">
        <v>77</v>
      </c>
      <c r="E37" s="30">
        <f>ROUND(C37*D37,2)</f>
        <v>22.33</v>
      </c>
      <c r="F37" s="16">
        <v>0</v>
      </c>
      <c r="G37" s="30">
        <f>ROUND(E37*F37,2)</f>
        <v>0</v>
      </c>
      <c r="H37" s="30">
        <f>ROUND(E37-G37,2)</f>
        <v>22.33</v>
      </c>
    </row>
    <row r="38" spans="1:8" x14ac:dyDescent="0.25">
      <c r="A38" s="13" t="s">
        <v>114</v>
      </c>
      <c r="C38" s="30"/>
      <c r="E38" s="30"/>
    </row>
    <row r="39" spans="1:8" x14ac:dyDescent="0.25">
      <c r="A39" s="14" t="s">
        <v>181</v>
      </c>
      <c r="B39" s="14" t="s">
        <v>26</v>
      </c>
      <c r="C39" s="15">
        <v>1.34</v>
      </c>
      <c r="D39" s="14">
        <v>0.5</v>
      </c>
      <c r="E39" s="30">
        <f>ROUND(C39*D39,2)</f>
        <v>0.67</v>
      </c>
      <c r="F39" s="16">
        <v>0</v>
      </c>
      <c r="G39" s="30">
        <f>ROUND(E39*F39,2)</f>
        <v>0</v>
      </c>
      <c r="H39" s="30">
        <f>ROUND(E39-G39,2)</f>
        <v>0.67</v>
      </c>
    </row>
    <row r="40" spans="1:8" x14ac:dyDescent="0.25">
      <c r="A40" s="14" t="s">
        <v>180</v>
      </c>
      <c r="B40" s="14" t="s">
        <v>26</v>
      </c>
      <c r="C40" s="15">
        <v>4.75</v>
      </c>
      <c r="D40" s="14">
        <v>0.5</v>
      </c>
      <c r="E40" s="30">
        <f>ROUND(C40*D40,2)</f>
        <v>2.38</v>
      </c>
      <c r="F40" s="16">
        <v>0</v>
      </c>
      <c r="G40" s="30">
        <f>ROUND(E40*F40,2)</f>
        <v>0</v>
      </c>
      <c r="H40" s="30">
        <f>ROUND(E40-G40,2)</f>
        <v>2.38</v>
      </c>
    </row>
    <row r="41" spans="1:8" x14ac:dyDescent="0.25">
      <c r="A41" s="14" t="s">
        <v>183</v>
      </c>
      <c r="B41" s="14" t="s">
        <v>26</v>
      </c>
      <c r="C41" s="15">
        <v>2.86</v>
      </c>
      <c r="D41" s="14">
        <v>4</v>
      </c>
      <c r="E41" s="30">
        <f>ROUND(C41*D41,2)</f>
        <v>11.44</v>
      </c>
      <c r="F41" s="16">
        <v>0</v>
      </c>
      <c r="G41" s="30">
        <f>ROUND(E41*F41,2)</f>
        <v>0</v>
      </c>
      <c r="H41" s="30">
        <f>ROUND(E41-G41,2)</f>
        <v>11.44</v>
      </c>
    </row>
    <row r="42" spans="1:8" x14ac:dyDescent="0.25">
      <c r="A42" s="14" t="s">
        <v>182</v>
      </c>
      <c r="B42" s="14" t="s">
        <v>26</v>
      </c>
      <c r="C42" s="15">
        <v>6.01</v>
      </c>
      <c r="D42" s="14">
        <v>0.25</v>
      </c>
      <c r="E42" s="30">
        <f>ROUND(C42*D42,2)</f>
        <v>1.5</v>
      </c>
      <c r="F42" s="16">
        <v>0</v>
      </c>
      <c r="G42" s="30">
        <f>ROUND(E42*F42,2)</f>
        <v>0</v>
      </c>
      <c r="H42" s="30">
        <f>ROUND(E42-G42,2)</f>
        <v>1.5</v>
      </c>
    </row>
    <row r="43" spans="1:8" x14ac:dyDescent="0.25">
      <c r="A43" s="14" t="s">
        <v>115</v>
      </c>
      <c r="B43" s="14" t="s">
        <v>26</v>
      </c>
      <c r="C43" s="15">
        <v>3.3</v>
      </c>
      <c r="D43" s="14">
        <v>0.1</v>
      </c>
      <c r="E43" s="30">
        <f>ROUND(C43*D43,2)</f>
        <v>0.33</v>
      </c>
      <c r="F43" s="16">
        <v>0</v>
      </c>
      <c r="G43" s="30">
        <f>ROUND(E43*F43,2)</f>
        <v>0</v>
      </c>
      <c r="H43" s="30">
        <f>ROUND(E43-G43,2)</f>
        <v>0.33</v>
      </c>
    </row>
    <row r="44" spans="1:8" x14ac:dyDescent="0.25">
      <c r="A44" s="13" t="s">
        <v>61</v>
      </c>
      <c r="C44" s="30"/>
      <c r="E44" s="30"/>
    </row>
    <row r="45" spans="1:8" x14ac:dyDescent="0.25">
      <c r="A45" s="14" t="s">
        <v>184</v>
      </c>
      <c r="B45" s="14" t="s">
        <v>21</v>
      </c>
      <c r="C45" s="15">
        <v>8</v>
      </c>
      <c r="D45" s="14">
        <v>5</v>
      </c>
      <c r="E45" s="30">
        <f>ROUND(C45*D45,2)</f>
        <v>40</v>
      </c>
      <c r="F45" s="16">
        <v>0</v>
      </c>
      <c r="G45" s="30">
        <f>ROUND(E45*F45,2)</f>
        <v>0</v>
      </c>
      <c r="H45" s="30">
        <f>ROUND(E45-G45,2)</f>
        <v>40</v>
      </c>
    </row>
    <row r="46" spans="1:8" x14ac:dyDescent="0.25">
      <c r="A46" s="13" t="s">
        <v>131</v>
      </c>
      <c r="C46" s="30"/>
      <c r="E46" s="30"/>
    </row>
    <row r="47" spans="1:8" x14ac:dyDescent="0.25">
      <c r="A47" s="14" t="s">
        <v>185</v>
      </c>
      <c r="B47" s="14" t="s">
        <v>124</v>
      </c>
      <c r="C47" s="15">
        <v>0.35</v>
      </c>
      <c r="D47" s="14">
        <f>$D$7</f>
        <v>160</v>
      </c>
      <c r="E47" s="30">
        <f>ROUND(C47*D47,2)</f>
        <v>56</v>
      </c>
      <c r="F47" s="16">
        <v>0</v>
      </c>
      <c r="G47" s="30">
        <f>ROUND(E47*F47,2)</f>
        <v>0</v>
      </c>
      <c r="H47" s="30">
        <f>ROUND(E47-G47,2)</f>
        <v>56</v>
      </c>
    </row>
    <row r="48" spans="1:8" x14ac:dyDescent="0.25">
      <c r="A48" s="13" t="s">
        <v>186</v>
      </c>
      <c r="C48" s="30"/>
      <c r="E48" s="30"/>
    </row>
    <row r="49" spans="1:8" x14ac:dyDescent="0.25">
      <c r="A49" s="14" t="s">
        <v>187</v>
      </c>
      <c r="B49" s="14" t="s">
        <v>124</v>
      </c>
      <c r="C49" s="15">
        <v>0.4</v>
      </c>
      <c r="D49" s="14">
        <f>$D$7</f>
        <v>160</v>
      </c>
      <c r="E49" s="30">
        <f>ROUND(C49*D49,2)</f>
        <v>64</v>
      </c>
      <c r="F49" s="16">
        <v>0</v>
      </c>
      <c r="G49" s="30">
        <f>ROUND(E49*F49,2)</f>
        <v>0</v>
      </c>
      <c r="H49" s="30">
        <f>ROUND(E49-G49,2)</f>
        <v>64</v>
      </c>
    </row>
    <row r="50" spans="1:8" x14ac:dyDescent="0.25">
      <c r="A50" s="13" t="s">
        <v>99</v>
      </c>
      <c r="C50" s="30"/>
      <c r="E50" s="30"/>
    </row>
    <row r="51" spans="1:8" x14ac:dyDescent="0.25">
      <c r="A51" s="14" t="s">
        <v>188</v>
      </c>
      <c r="B51" s="14" t="s">
        <v>48</v>
      </c>
      <c r="C51" s="15">
        <v>4.5</v>
      </c>
      <c r="D51" s="14">
        <v>0.5</v>
      </c>
      <c r="E51" s="30">
        <f>ROUND(C51*D51,2)</f>
        <v>2.25</v>
      </c>
      <c r="F51" s="16">
        <v>0</v>
      </c>
      <c r="G51" s="30">
        <f>ROUND(E51*F51,2)</f>
        <v>0</v>
      </c>
      <c r="H51" s="30">
        <f>ROUND(E51-G51,2)</f>
        <v>2.25</v>
      </c>
    </row>
    <row r="52" spans="1:8" x14ac:dyDescent="0.25">
      <c r="A52" s="13" t="s">
        <v>116</v>
      </c>
      <c r="C52" s="30"/>
      <c r="E52" s="30"/>
    </row>
    <row r="53" spans="1:8" x14ac:dyDescent="0.25">
      <c r="A53" s="14" t="s">
        <v>189</v>
      </c>
      <c r="B53" s="14" t="s">
        <v>48</v>
      </c>
      <c r="C53" s="15">
        <v>8</v>
      </c>
      <c r="D53" s="14">
        <v>1</v>
      </c>
      <c r="E53" s="30">
        <f>ROUND(C53*D53,2)</f>
        <v>8</v>
      </c>
      <c r="F53" s="16">
        <v>0</v>
      </c>
      <c r="G53" s="30">
        <f>ROUND(E53*F53,2)</f>
        <v>0</v>
      </c>
      <c r="H53" s="30">
        <f>ROUND(E53-G53,2)</f>
        <v>8</v>
      </c>
    </row>
    <row r="54" spans="1:8" x14ac:dyDescent="0.25">
      <c r="A54" s="13" t="s">
        <v>118</v>
      </c>
      <c r="C54" s="30"/>
      <c r="E54" s="30"/>
    </row>
    <row r="55" spans="1:8" x14ac:dyDescent="0.25">
      <c r="A55" s="14" t="s">
        <v>119</v>
      </c>
      <c r="B55" s="14" t="s">
        <v>48</v>
      </c>
      <c r="C55" s="15">
        <v>10</v>
      </c>
      <c r="D55" s="14">
        <v>0.33300000000000002</v>
      </c>
      <c r="E55" s="30">
        <f>ROUND(C55*D55,2)</f>
        <v>3.33</v>
      </c>
      <c r="F55" s="16">
        <v>0</v>
      </c>
      <c r="G55" s="30">
        <f>ROUND(E55*F55,2)</f>
        <v>0</v>
      </c>
      <c r="H55" s="30">
        <f>ROUND(E55-G55,2)</f>
        <v>3.33</v>
      </c>
    </row>
    <row r="56" spans="1:8" x14ac:dyDescent="0.25">
      <c r="A56" s="13" t="s">
        <v>37</v>
      </c>
      <c r="C56" s="30"/>
      <c r="E56" s="30"/>
    </row>
    <row r="57" spans="1:8" x14ac:dyDescent="0.25">
      <c r="A57" s="14" t="s">
        <v>38</v>
      </c>
      <c r="B57" s="14" t="s">
        <v>39</v>
      </c>
      <c r="C57" s="15">
        <v>16.54</v>
      </c>
      <c r="D57" s="14">
        <v>0.52810000000000001</v>
      </c>
      <c r="E57" s="30">
        <f>ROUND(C57*D57,2)</f>
        <v>8.73</v>
      </c>
      <c r="F57" s="16">
        <v>0</v>
      </c>
      <c r="G57" s="30">
        <f>ROUND(E57*F57,2)</f>
        <v>0</v>
      </c>
      <c r="H57" s="30">
        <f>ROUND(E57-G57,2)</f>
        <v>8.73</v>
      </c>
    </row>
    <row r="58" spans="1:8" x14ac:dyDescent="0.25">
      <c r="A58" s="14" t="s">
        <v>134</v>
      </c>
      <c r="B58" s="14" t="s">
        <v>39</v>
      </c>
      <c r="C58" s="15">
        <v>16.54</v>
      </c>
      <c r="D58" s="14">
        <v>0.11</v>
      </c>
      <c r="E58" s="30">
        <f>ROUND(C58*D58,2)</f>
        <v>1.82</v>
      </c>
      <c r="F58" s="16">
        <v>0</v>
      </c>
      <c r="G58" s="30">
        <f>ROUND(E58*F58,2)</f>
        <v>0</v>
      </c>
      <c r="H58" s="30">
        <f>ROUND(E58-G58,2)</f>
        <v>1.82</v>
      </c>
    </row>
    <row r="59" spans="1:8" x14ac:dyDescent="0.25">
      <c r="A59" s="13" t="s">
        <v>40</v>
      </c>
      <c r="C59" s="30"/>
      <c r="E59" s="30"/>
    </row>
    <row r="60" spans="1:8" x14ac:dyDescent="0.25">
      <c r="A60" s="14" t="s">
        <v>41</v>
      </c>
      <c r="B60" s="14" t="s">
        <v>39</v>
      </c>
      <c r="C60" s="15">
        <v>9.06</v>
      </c>
      <c r="D60" s="14">
        <v>1.125</v>
      </c>
      <c r="E60" s="30">
        <f>ROUND(C60*D60,2)</f>
        <v>10.19</v>
      </c>
      <c r="F60" s="16">
        <v>0</v>
      </c>
      <c r="G60" s="30">
        <f>ROUND(E60*F60,2)</f>
        <v>0</v>
      </c>
      <c r="H60" s="30">
        <f>ROUND(E60-G60,2)</f>
        <v>10.19</v>
      </c>
    </row>
    <row r="61" spans="1:8" x14ac:dyDescent="0.25">
      <c r="A61" s="14" t="s">
        <v>42</v>
      </c>
      <c r="B61" s="14" t="s">
        <v>39</v>
      </c>
      <c r="C61" s="15">
        <v>9.06</v>
      </c>
      <c r="D61" s="14">
        <v>3.7499999999999999E-2</v>
      </c>
      <c r="E61" s="30">
        <f>ROUND(C61*D61,2)</f>
        <v>0.34</v>
      </c>
      <c r="F61" s="16">
        <v>0</v>
      </c>
      <c r="G61" s="30">
        <f>ROUND(E61*F61,2)</f>
        <v>0</v>
      </c>
      <c r="H61" s="30">
        <f>ROUND(E61-G61,2)</f>
        <v>0.34</v>
      </c>
    </row>
    <row r="62" spans="1:8" x14ac:dyDescent="0.25">
      <c r="A62" s="13" t="s">
        <v>43</v>
      </c>
      <c r="C62" s="30"/>
      <c r="E62" s="30"/>
    </row>
    <row r="63" spans="1:8" x14ac:dyDescent="0.25">
      <c r="A63" s="14" t="s">
        <v>41</v>
      </c>
      <c r="B63" s="14" t="s">
        <v>39</v>
      </c>
      <c r="C63" s="15">
        <v>9.06</v>
      </c>
      <c r="D63" s="14">
        <v>0.25</v>
      </c>
      <c r="E63" s="30">
        <f>ROUND(C63*D63,2)</f>
        <v>2.27</v>
      </c>
      <c r="F63" s="16">
        <v>0</v>
      </c>
      <c r="G63" s="30">
        <f>ROUND(E63*F63,2)</f>
        <v>0</v>
      </c>
      <c r="H63" s="30">
        <f>ROUND(E63-G63,2)</f>
        <v>2.27</v>
      </c>
    </row>
    <row r="64" spans="1:8" x14ac:dyDescent="0.25">
      <c r="A64" s="14" t="s">
        <v>42</v>
      </c>
      <c r="B64" s="14" t="s">
        <v>39</v>
      </c>
      <c r="C64" s="15">
        <v>9.06</v>
      </c>
      <c r="D64" s="14">
        <v>7.8600000000000003E-2</v>
      </c>
      <c r="E64" s="30">
        <f>ROUND(C64*D64,2)</f>
        <v>0.71</v>
      </c>
      <c r="F64" s="16">
        <v>0</v>
      </c>
      <c r="G64" s="30">
        <f>ROUND(E64*F64,2)</f>
        <v>0</v>
      </c>
      <c r="H64" s="30">
        <f>ROUND(E64-G64,2)</f>
        <v>0.71</v>
      </c>
    </row>
    <row r="65" spans="1:8" x14ac:dyDescent="0.25">
      <c r="A65" s="13" t="s">
        <v>100</v>
      </c>
      <c r="C65" s="30"/>
      <c r="E65" s="30"/>
    </row>
    <row r="66" spans="1:8" x14ac:dyDescent="0.25">
      <c r="A66" s="14" t="s">
        <v>41</v>
      </c>
      <c r="B66" s="14" t="s">
        <v>39</v>
      </c>
      <c r="C66" s="15">
        <v>9.06</v>
      </c>
      <c r="D66" s="14">
        <v>0.7</v>
      </c>
      <c r="E66" s="30">
        <f>ROUND(C66*D66,2)</f>
        <v>6.34</v>
      </c>
      <c r="F66" s="16">
        <v>0</v>
      </c>
      <c r="G66" s="30">
        <f>ROUND(E66*F66,2)</f>
        <v>0</v>
      </c>
      <c r="H66" s="30">
        <f>ROUND(E66-G66,2)</f>
        <v>6.34</v>
      </c>
    </row>
    <row r="67" spans="1:8" x14ac:dyDescent="0.25">
      <c r="A67" s="14" t="s">
        <v>44</v>
      </c>
      <c r="B67" s="14" t="s">
        <v>39</v>
      </c>
      <c r="C67" s="15">
        <v>16.54</v>
      </c>
      <c r="D67" s="14">
        <v>0.47960000000000003</v>
      </c>
      <c r="E67" s="30">
        <f>ROUND(C67*D67,2)</f>
        <v>7.93</v>
      </c>
      <c r="F67" s="16">
        <v>0</v>
      </c>
      <c r="G67" s="30">
        <f>ROUND(E67*F67,2)</f>
        <v>0</v>
      </c>
      <c r="H67" s="30">
        <f>ROUND(E67-G67,2)</f>
        <v>7.93</v>
      </c>
    </row>
    <row r="68" spans="1:8" x14ac:dyDescent="0.25">
      <c r="A68" s="13" t="s">
        <v>45</v>
      </c>
      <c r="C68" s="30"/>
      <c r="E68" s="30"/>
    </row>
    <row r="69" spans="1:8" x14ac:dyDescent="0.25">
      <c r="A69" s="14" t="s">
        <v>38</v>
      </c>
      <c r="B69" s="14" t="s">
        <v>19</v>
      </c>
      <c r="C69" s="15">
        <v>4.4800000000000004</v>
      </c>
      <c r="D69" s="14">
        <v>7.4504999999999999</v>
      </c>
      <c r="E69" s="30">
        <f>ROUND(C69*D69,2)</f>
        <v>33.380000000000003</v>
      </c>
      <c r="F69" s="16">
        <v>0</v>
      </c>
      <c r="G69" s="30">
        <f>ROUND(E69*F69,2)</f>
        <v>0</v>
      </c>
      <c r="H69" s="30">
        <f>ROUND(E69-G69,2)</f>
        <v>33.380000000000003</v>
      </c>
    </row>
    <row r="70" spans="1:8" x14ac:dyDescent="0.25">
      <c r="A70" s="14" t="s">
        <v>134</v>
      </c>
      <c r="B70" s="14" t="s">
        <v>19</v>
      </c>
      <c r="C70" s="15">
        <v>4.4800000000000004</v>
      </c>
      <c r="D70" s="14">
        <v>2.4064000000000001</v>
      </c>
      <c r="E70" s="30">
        <f>ROUND(C70*D70,2)</f>
        <v>10.78</v>
      </c>
      <c r="F70" s="16">
        <v>0</v>
      </c>
      <c r="G70" s="30">
        <f>ROUND(E70*F70,2)</f>
        <v>0</v>
      </c>
      <c r="H70" s="30">
        <f>ROUND(E70-G70,2)</f>
        <v>10.78</v>
      </c>
    </row>
    <row r="71" spans="1:8" x14ac:dyDescent="0.25">
      <c r="A71" s="14" t="s">
        <v>190</v>
      </c>
      <c r="B71" s="14" t="s">
        <v>19</v>
      </c>
      <c r="C71" s="15">
        <v>4.4800000000000004</v>
      </c>
      <c r="D71" s="14">
        <v>18.736499999999999</v>
      </c>
      <c r="E71" s="30">
        <f>ROUND(C71*D71,2)</f>
        <v>83.94</v>
      </c>
      <c r="F71" s="16">
        <v>0</v>
      </c>
      <c r="G71" s="30">
        <f>ROUND(E71*F71,2)</f>
        <v>0</v>
      </c>
      <c r="H71" s="30">
        <f>ROUND(E71-G71,2)</f>
        <v>83.94</v>
      </c>
    </row>
    <row r="72" spans="1:8" x14ac:dyDescent="0.25">
      <c r="A72" s="13" t="s">
        <v>47</v>
      </c>
      <c r="C72" s="30"/>
      <c r="E72" s="30"/>
    </row>
    <row r="73" spans="1:8" x14ac:dyDescent="0.25">
      <c r="A73" s="14" t="s">
        <v>42</v>
      </c>
      <c r="B73" s="14" t="s">
        <v>48</v>
      </c>
      <c r="C73" s="15">
        <v>9.73</v>
      </c>
      <c r="D73" s="14">
        <v>1</v>
      </c>
      <c r="E73" s="30">
        <f>ROUND(C73*D73,2)</f>
        <v>9.73</v>
      </c>
      <c r="F73" s="16">
        <v>0</v>
      </c>
      <c r="G73" s="30">
        <f>ROUND(E73*F73,2)</f>
        <v>0</v>
      </c>
      <c r="H73" s="30">
        <f t="shared" ref="H73:H79" si="3">ROUND(E73-G73,2)</f>
        <v>9.73</v>
      </c>
    </row>
    <row r="74" spans="1:8" x14ac:dyDescent="0.25">
      <c r="A74" s="14" t="s">
        <v>38</v>
      </c>
      <c r="B74" s="14" t="s">
        <v>48</v>
      </c>
      <c r="C74" s="15">
        <v>4.6399999999999997</v>
      </c>
      <c r="D74" s="14">
        <v>1</v>
      </c>
      <c r="E74" s="30">
        <f>ROUND(C74*D74,2)</f>
        <v>4.6399999999999997</v>
      </c>
      <c r="F74" s="16">
        <v>0</v>
      </c>
      <c r="G74" s="30">
        <f>ROUND(E74*F74,2)</f>
        <v>0</v>
      </c>
      <c r="H74" s="30">
        <f t="shared" si="3"/>
        <v>4.6399999999999997</v>
      </c>
    </row>
    <row r="75" spans="1:8" x14ac:dyDescent="0.25">
      <c r="A75" s="14" t="s">
        <v>134</v>
      </c>
      <c r="B75" s="14" t="s">
        <v>48</v>
      </c>
      <c r="C75" s="15">
        <v>5.95</v>
      </c>
      <c r="D75" s="14">
        <v>1</v>
      </c>
      <c r="E75" s="30">
        <f>ROUND(C75*D75,2)</f>
        <v>5.95</v>
      </c>
      <c r="F75" s="16">
        <v>0</v>
      </c>
      <c r="G75" s="30">
        <f>ROUND(E75*F75,2)</f>
        <v>0</v>
      </c>
      <c r="H75" s="30">
        <f t="shared" si="3"/>
        <v>5.95</v>
      </c>
    </row>
    <row r="76" spans="1:8" x14ac:dyDescent="0.25">
      <c r="A76" s="14" t="s">
        <v>190</v>
      </c>
      <c r="B76" s="14" t="s">
        <v>48</v>
      </c>
      <c r="C76" s="15">
        <v>13.96</v>
      </c>
      <c r="D76" s="14">
        <v>1</v>
      </c>
      <c r="E76" s="30">
        <f>ROUND(C76*D76,2)</f>
        <v>13.96</v>
      </c>
      <c r="F76" s="16">
        <v>0</v>
      </c>
      <c r="G76" s="30">
        <f>ROUND(E76*F76,2)</f>
        <v>0</v>
      </c>
      <c r="H76" s="30">
        <f t="shared" si="3"/>
        <v>13.96</v>
      </c>
    </row>
    <row r="77" spans="1:8" x14ac:dyDescent="0.25">
      <c r="A77" s="9" t="s">
        <v>49</v>
      </c>
      <c r="B77" s="9" t="s">
        <v>48</v>
      </c>
      <c r="C77" s="10">
        <v>24.48</v>
      </c>
      <c r="D77" s="9">
        <v>1</v>
      </c>
      <c r="E77" s="28">
        <f>ROUND(C77*D77,2)</f>
        <v>24.48</v>
      </c>
      <c r="F77" s="11">
        <v>0</v>
      </c>
      <c r="G77" s="28">
        <f>ROUND(E77*F77,2)</f>
        <v>0</v>
      </c>
      <c r="H77" s="28">
        <f t="shared" si="3"/>
        <v>24.48</v>
      </c>
    </row>
    <row r="78" spans="1:8" x14ac:dyDescent="0.25">
      <c r="A78" s="7" t="s">
        <v>50</v>
      </c>
      <c r="C78" s="30"/>
      <c r="E78" s="30">
        <f>SUM(E12:E77)</f>
        <v>1005.1000000000005</v>
      </c>
      <c r="G78" s="12">
        <f>SUM(G12:G77)</f>
        <v>0</v>
      </c>
      <c r="H78" s="12">
        <f t="shared" si="3"/>
        <v>1005.1</v>
      </c>
    </row>
    <row r="79" spans="1:8" x14ac:dyDescent="0.25">
      <c r="A79" s="7" t="s">
        <v>51</v>
      </c>
      <c r="C79" s="30"/>
      <c r="E79" s="30">
        <f>+E8-E78</f>
        <v>74.899999999999523</v>
      </c>
      <c r="G79" s="12">
        <f>+G8-G78</f>
        <v>0</v>
      </c>
      <c r="H79" s="12">
        <f t="shared" si="3"/>
        <v>74.900000000000006</v>
      </c>
    </row>
    <row r="80" spans="1:8" x14ac:dyDescent="0.25">
      <c r="A80" t="s">
        <v>12</v>
      </c>
      <c r="C80" s="30"/>
      <c r="E80" s="30"/>
    </row>
    <row r="81" spans="1:8" x14ac:dyDescent="0.25">
      <c r="A81" s="7" t="s">
        <v>52</v>
      </c>
      <c r="C81" s="30"/>
      <c r="E81" s="30"/>
    </row>
    <row r="82" spans="1:8" x14ac:dyDescent="0.25">
      <c r="A82" s="14" t="s">
        <v>42</v>
      </c>
      <c r="B82" s="14" t="s">
        <v>48</v>
      </c>
      <c r="C82" s="15">
        <v>25.35</v>
      </c>
      <c r="D82" s="14">
        <v>1</v>
      </c>
      <c r="E82" s="30">
        <f>ROUND(C82*D82,2)</f>
        <v>25.35</v>
      </c>
      <c r="F82" s="16">
        <v>0</v>
      </c>
      <c r="G82" s="30">
        <f>ROUND(E82*F82,2)</f>
        <v>0</v>
      </c>
      <c r="H82" s="30">
        <f t="shared" ref="H82:H88" si="4">ROUND(E82-G82,2)</f>
        <v>25.35</v>
      </c>
    </row>
    <row r="83" spans="1:8" x14ac:dyDescent="0.25">
      <c r="A83" s="14" t="s">
        <v>38</v>
      </c>
      <c r="B83" s="14" t="s">
        <v>48</v>
      </c>
      <c r="C83" s="15">
        <v>32.74</v>
      </c>
      <c r="D83" s="14">
        <v>1</v>
      </c>
      <c r="E83" s="30">
        <f>ROUND(C83*D83,2)</f>
        <v>32.74</v>
      </c>
      <c r="F83" s="16">
        <v>0</v>
      </c>
      <c r="G83" s="30">
        <f>ROUND(E83*F83,2)</f>
        <v>0</v>
      </c>
      <c r="H83" s="30">
        <f t="shared" si="4"/>
        <v>32.74</v>
      </c>
    </row>
    <row r="84" spans="1:8" x14ac:dyDescent="0.25">
      <c r="A84" s="14" t="s">
        <v>134</v>
      </c>
      <c r="B84" s="14" t="s">
        <v>48</v>
      </c>
      <c r="C84" s="15">
        <v>26.16</v>
      </c>
      <c r="D84" s="14">
        <v>1</v>
      </c>
      <c r="E84" s="30">
        <f>ROUND(C84*D84,2)</f>
        <v>26.16</v>
      </c>
      <c r="F84" s="16">
        <v>0</v>
      </c>
      <c r="G84" s="30">
        <f>ROUND(E84*F84,2)</f>
        <v>0</v>
      </c>
      <c r="H84" s="30">
        <f t="shared" si="4"/>
        <v>26.16</v>
      </c>
    </row>
    <row r="85" spans="1:8" x14ac:dyDescent="0.25">
      <c r="A85" s="9" t="s">
        <v>190</v>
      </c>
      <c r="B85" s="9" t="s">
        <v>48</v>
      </c>
      <c r="C85" s="10">
        <v>80.510000000000005</v>
      </c>
      <c r="D85" s="9">
        <v>1</v>
      </c>
      <c r="E85" s="28">
        <f>ROUND(C85*D85,2)</f>
        <v>80.510000000000005</v>
      </c>
      <c r="F85" s="11">
        <v>0</v>
      </c>
      <c r="G85" s="28">
        <f>ROUND(E85*F85,2)</f>
        <v>0</v>
      </c>
      <c r="H85" s="28">
        <f t="shared" si="4"/>
        <v>80.510000000000005</v>
      </c>
    </row>
    <row r="86" spans="1:8" x14ac:dyDescent="0.25">
      <c r="A86" s="7" t="s">
        <v>53</v>
      </c>
      <c r="C86" s="30"/>
      <c r="E86" s="30">
        <f>SUM(E82:E85)</f>
        <v>164.76</v>
      </c>
      <c r="G86" s="12">
        <f>SUM(G82:G85)</f>
        <v>0</v>
      </c>
      <c r="H86" s="12">
        <f t="shared" si="4"/>
        <v>164.76</v>
      </c>
    </row>
    <row r="87" spans="1:8" x14ac:dyDescent="0.25">
      <c r="A87" s="7" t="s">
        <v>54</v>
      </c>
      <c r="C87" s="30"/>
      <c r="E87" s="30">
        <f>+E78+E86</f>
        <v>1169.8600000000006</v>
      </c>
      <c r="G87" s="12">
        <f>+G78+G86</f>
        <v>0</v>
      </c>
      <c r="H87" s="12">
        <f t="shared" si="4"/>
        <v>1169.8599999999999</v>
      </c>
    </row>
    <row r="88" spans="1:8" x14ac:dyDescent="0.25">
      <c r="A88" s="7" t="s">
        <v>55</v>
      </c>
      <c r="C88" s="30"/>
      <c r="E88" s="30">
        <f>+E8-E87</f>
        <v>-89.860000000000582</v>
      </c>
      <c r="G88" s="12">
        <f>+G8-G87</f>
        <v>0</v>
      </c>
      <c r="H88" s="12">
        <f t="shared" si="4"/>
        <v>-89.86</v>
      </c>
    </row>
    <row r="89" spans="1:8" x14ac:dyDescent="0.25">
      <c r="A89" t="s">
        <v>120</v>
      </c>
      <c r="C89" s="30"/>
      <c r="E89" s="30"/>
    </row>
    <row r="90" spans="1:8" x14ac:dyDescent="0.25">
      <c r="A90" t="s">
        <v>427</v>
      </c>
      <c r="C90" s="30"/>
      <c r="E90" s="30"/>
    </row>
    <row r="91" spans="1:8" x14ac:dyDescent="0.25">
      <c r="C91" s="30"/>
      <c r="E91" s="30"/>
    </row>
    <row r="92" spans="1:8" x14ac:dyDescent="0.25">
      <c r="A92" s="7" t="s">
        <v>121</v>
      </c>
      <c r="C92" s="30"/>
      <c r="E92" s="30"/>
    </row>
    <row r="93" spans="1:8" x14ac:dyDescent="0.25">
      <c r="A93" s="7" t="s">
        <v>122</v>
      </c>
      <c r="C93" s="30"/>
      <c r="E93" s="30"/>
    </row>
    <row r="94" spans="1:8" x14ac:dyDescent="0.25">
      <c r="A94" s="7"/>
      <c r="C94" s="30"/>
      <c r="E94" s="30"/>
    </row>
    <row r="99" spans="1:5" x14ac:dyDescent="0.25">
      <c r="A99" s="7" t="s">
        <v>50</v>
      </c>
      <c r="E99" s="34">
        <f>VLOOKUP(A99,$A$1:$H$98,5,FALSE)</f>
        <v>1005.1000000000005</v>
      </c>
    </row>
    <row r="100" spans="1:5" x14ac:dyDescent="0.25">
      <c r="A100" s="7" t="s">
        <v>295</v>
      </c>
      <c r="E100" s="34">
        <f>VLOOKUP(A100,$A$1:$H$98,5,FALSE)</f>
        <v>164.76</v>
      </c>
    </row>
    <row r="101" spans="1:5" x14ac:dyDescent="0.25">
      <c r="A101" s="7" t="s">
        <v>296</v>
      </c>
      <c r="E101" s="34">
        <f t="shared" ref="E101:E102" si="5">VLOOKUP(A101,$A$1:$H$98,5,FALSE)</f>
        <v>1169.8600000000006</v>
      </c>
    </row>
    <row r="102" spans="1:5" x14ac:dyDescent="0.25">
      <c r="A102" s="7" t="s">
        <v>55</v>
      </c>
      <c r="E102" s="34">
        <f t="shared" si="5"/>
        <v>-89.860000000000582</v>
      </c>
    </row>
    <row r="104" spans="1:5" x14ac:dyDescent="0.25">
      <c r="A104" s="42" t="s">
        <v>257</v>
      </c>
      <c r="D104" s="39" t="s">
        <v>258</v>
      </c>
    </row>
    <row r="105" spans="1:5" x14ac:dyDescent="0.25">
      <c r="B105" s="34">
        <f>E102</f>
        <v>-89.860000000000582</v>
      </c>
      <c r="E105" s="34">
        <f>E102</f>
        <v>-89.860000000000582</v>
      </c>
    </row>
    <row r="106" spans="1:5" x14ac:dyDescent="0.25">
      <c r="A106">
        <f>A107-Calculator!$B$15</f>
        <v>205</v>
      </c>
      <c r="B106">
        <f t="dataTable" ref="B106:B112" dt2D="0" dtr="0" r1="D7" ca="1"/>
        <v>180.13999999999965</v>
      </c>
      <c r="D106">
        <f>D107-Calculator!$B$27</f>
        <v>45</v>
      </c>
      <c r="E106">
        <f t="dataTable" ref="E106:E112" dt2D="0" dtr="0" r1="D7" ca="1"/>
        <v>-779.86000000000058</v>
      </c>
    </row>
    <row r="107" spans="1:5" x14ac:dyDescent="0.25">
      <c r="A107">
        <f>A108-Calculator!$B$15</f>
        <v>210</v>
      </c>
      <c r="B107">
        <v>210.13999999999965</v>
      </c>
      <c r="D107">
        <f>D108-Calculator!$B$27</f>
        <v>50</v>
      </c>
      <c r="E107">
        <v>-749.86000000000058</v>
      </c>
    </row>
    <row r="108" spans="1:5" x14ac:dyDescent="0.25">
      <c r="A108">
        <f>A109-Calculator!$B$15</f>
        <v>215</v>
      </c>
      <c r="B108">
        <v>240.13999999999965</v>
      </c>
      <c r="D108">
        <f>D109-Calculator!$B$27</f>
        <v>55</v>
      </c>
      <c r="E108">
        <v>-719.86000000000058</v>
      </c>
    </row>
    <row r="109" spans="1:5" x14ac:dyDescent="0.25">
      <c r="A109">
        <f>Calculator!B10</f>
        <v>220</v>
      </c>
      <c r="B109">
        <v>270.13999999999965</v>
      </c>
      <c r="D109">
        <f>Calculator!B22</f>
        <v>60</v>
      </c>
      <c r="E109">
        <v>-689.86000000000058</v>
      </c>
    </row>
    <row r="110" spans="1:5" x14ac:dyDescent="0.25">
      <c r="A110">
        <f>A109+Calculator!$B$15</f>
        <v>225</v>
      </c>
      <c r="B110">
        <v>300.13999999999965</v>
      </c>
      <c r="D110">
        <f>D109+Calculator!$B$27</f>
        <v>65</v>
      </c>
      <c r="E110">
        <v>-659.86000000000058</v>
      </c>
    </row>
    <row r="111" spans="1:5" x14ac:dyDescent="0.25">
      <c r="A111">
        <f>A110+Calculator!$B$15</f>
        <v>230</v>
      </c>
      <c r="B111">
        <v>330.13999999999965</v>
      </c>
      <c r="D111">
        <f>D110+Calculator!$B$27</f>
        <v>70</v>
      </c>
      <c r="E111">
        <v>-629.86000000000058</v>
      </c>
    </row>
    <row r="112" spans="1:5" x14ac:dyDescent="0.25">
      <c r="A112">
        <f>A111+Calculator!$B$15</f>
        <v>235</v>
      </c>
      <c r="B112">
        <v>360.13999999999965</v>
      </c>
      <c r="D112">
        <f>D111+Calculator!$B$27</f>
        <v>75</v>
      </c>
      <c r="E112">
        <v>-599.86000000000058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834FA-5864-4943-831D-94CA2E6D088C}">
  <dimension ref="A1:H112"/>
  <sheetViews>
    <sheetView topLeftCell="A37" workbookViewId="0">
      <selection activeCell="D45" sqref="D45"/>
    </sheetView>
  </sheetViews>
  <sheetFormatPr defaultRowHeight="15" x14ac:dyDescent="0.25"/>
  <cols>
    <col min="1" max="1" width="25.7109375" customWidth="1"/>
    <col min="5" max="5" width="11" customWidth="1"/>
    <col min="8" max="8" width="11" customWidth="1"/>
  </cols>
  <sheetData>
    <row r="1" spans="1:8" x14ac:dyDescent="0.25">
      <c r="A1" s="59" t="s">
        <v>231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213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456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98</v>
      </c>
      <c r="B7" s="9" t="s">
        <v>124</v>
      </c>
      <c r="C7" s="49">
        <f>IF(Calculator!B7="Rice",Calculator!B13,IF(Calculator!B19="Rice",Calculator!B25,6.75))</f>
        <v>6.75</v>
      </c>
      <c r="D7" s="50">
        <f>IF(Calculator!B7="Rice",Calculator!B10,IF(Calculator!B19="Rice",Calculator!B22,160))</f>
        <v>160</v>
      </c>
      <c r="E7" s="28">
        <f>ROUND(C7*D7,2)</f>
        <v>1080</v>
      </c>
      <c r="F7" s="11">
        <v>0</v>
      </c>
      <c r="G7" s="28">
        <f>ROUND(E7*F7,2)</f>
        <v>0</v>
      </c>
      <c r="H7" s="28">
        <f>ROUND(E7-G7,2)</f>
        <v>1080</v>
      </c>
    </row>
    <row r="8" spans="1:8" x14ac:dyDescent="0.25">
      <c r="A8" s="7" t="s">
        <v>11</v>
      </c>
      <c r="C8" s="30"/>
      <c r="E8" s="30">
        <f>SUM(E7:E7)</f>
        <v>1080</v>
      </c>
      <c r="G8" s="12">
        <f>SUM(G7:G7)</f>
        <v>0</v>
      </c>
      <c r="H8" s="12">
        <f>ROUND(E8-G8,2)</f>
        <v>1080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4.5</v>
      </c>
      <c r="E12" s="30">
        <f>ROUND(C12*D12,2)</f>
        <v>34.200000000000003</v>
      </c>
      <c r="F12" s="16">
        <v>0</v>
      </c>
      <c r="G12" s="30">
        <f>ROUND(E12*F12,2)</f>
        <v>0</v>
      </c>
      <c r="H12" s="30">
        <f>ROUND(E12-G12,2)</f>
        <v>34.200000000000003</v>
      </c>
    </row>
    <row r="13" spans="1:8" x14ac:dyDescent="0.25">
      <c r="A13" s="14" t="s">
        <v>200</v>
      </c>
      <c r="B13" s="14" t="s">
        <v>16</v>
      </c>
      <c r="C13" s="15">
        <v>9.6999999999999993</v>
      </c>
      <c r="D13" s="14">
        <v>1</v>
      </c>
      <c r="E13" s="30">
        <f>ROUND(C13*D13,2)</f>
        <v>9.6999999999999993</v>
      </c>
      <c r="F13" s="16">
        <v>0</v>
      </c>
      <c r="G13" s="30">
        <f>ROUND(E13*F13,2)</f>
        <v>0</v>
      </c>
      <c r="H13" s="30">
        <f>ROUND(E13-G13,2)</f>
        <v>9.6999999999999993</v>
      </c>
    </row>
    <row r="14" spans="1:8" x14ac:dyDescent="0.25">
      <c r="A14" s="14" t="s">
        <v>57</v>
      </c>
      <c r="B14" s="14" t="s">
        <v>16</v>
      </c>
      <c r="C14" s="15">
        <v>6.4</v>
      </c>
      <c r="D14" s="14">
        <v>1.5</v>
      </c>
      <c r="E14" s="30">
        <f>ROUND(C14*D14,2)</f>
        <v>9.6</v>
      </c>
      <c r="F14" s="16">
        <v>0</v>
      </c>
      <c r="G14" s="30">
        <f>ROUND(E14*F14,2)</f>
        <v>0</v>
      </c>
      <c r="H14" s="30">
        <f>ROUND(E14-G14,2)</f>
        <v>9.6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167</v>
      </c>
      <c r="B16" s="14" t="s">
        <v>21</v>
      </c>
      <c r="C16" s="15">
        <v>50</v>
      </c>
      <c r="D16" s="14">
        <v>0.5</v>
      </c>
      <c r="E16" s="30">
        <f>ROUND(C16*D16,2)</f>
        <v>25</v>
      </c>
      <c r="F16" s="16">
        <v>0</v>
      </c>
      <c r="G16" s="30">
        <f>ROUND(E16*F16,2)</f>
        <v>0</v>
      </c>
      <c r="H16" s="30">
        <f>ROUND(E16-G16,2)</f>
        <v>25</v>
      </c>
    </row>
    <row r="17" spans="1:8" x14ac:dyDescent="0.25">
      <c r="A17" s="14" t="s">
        <v>154</v>
      </c>
      <c r="B17" s="14" t="s">
        <v>21</v>
      </c>
      <c r="C17" s="15">
        <v>55.4</v>
      </c>
      <c r="D17" s="14">
        <v>0.5</v>
      </c>
      <c r="E17" s="30">
        <f>ROUND(C17*D17,2)</f>
        <v>27.7</v>
      </c>
      <c r="F17" s="16">
        <v>0</v>
      </c>
      <c r="G17" s="30">
        <f>ROUND(E17*F17,2)</f>
        <v>0</v>
      </c>
      <c r="H17" s="30">
        <f>ROUND(E17-G17,2)</f>
        <v>27.7</v>
      </c>
    </row>
    <row r="18" spans="1:8" x14ac:dyDescent="0.25">
      <c r="A18" s="14" t="s">
        <v>168</v>
      </c>
      <c r="B18" s="14" t="s">
        <v>21</v>
      </c>
      <c r="C18" s="15">
        <v>41.58</v>
      </c>
      <c r="D18" s="14">
        <v>4</v>
      </c>
      <c r="E18" s="30">
        <f>ROUND(C18*D18,2)</f>
        <v>166.32</v>
      </c>
      <c r="F18" s="16">
        <v>0</v>
      </c>
      <c r="G18" s="30">
        <f>ROUND(E18*F18,2)</f>
        <v>0</v>
      </c>
      <c r="H18" s="30">
        <f>ROUND(E18-G18,2)</f>
        <v>166.32</v>
      </c>
    </row>
    <row r="19" spans="1:8" x14ac:dyDescent="0.25">
      <c r="A19" s="14" t="s">
        <v>169</v>
      </c>
      <c r="B19" s="14" t="s">
        <v>26</v>
      </c>
      <c r="C19" s="15">
        <v>18</v>
      </c>
      <c r="D19" s="14">
        <v>0.75</v>
      </c>
      <c r="E19" s="30">
        <f>ROUND(C19*D19,2)</f>
        <v>13.5</v>
      </c>
      <c r="F19" s="16">
        <v>0</v>
      </c>
      <c r="G19" s="30">
        <f>ROUND(E19*F19,2)</f>
        <v>0</v>
      </c>
      <c r="H19" s="30">
        <f>ROUND(E19-G19,2)</f>
        <v>13.5</v>
      </c>
    </row>
    <row r="20" spans="1:8" x14ac:dyDescent="0.25">
      <c r="A20" s="13" t="s">
        <v>23</v>
      </c>
      <c r="C20" s="30"/>
      <c r="E20" s="30"/>
    </row>
    <row r="21" spans="1:8" x14ac:dyDescent="0.25">
      <c r="A21" s="14" t="s">
        <v>402</v>
      </c>
      <c r="B21" s="14" t="s">
        <v>18</v>
      </c>
      <c r="C21" s="15">
        <v>2.41</v>
      </c>
      <c r="D21" s="14">
        <v>10</v>
      </c>
      <c r="E21" s="30">
        <f>ROUND(C21*D21,2)</f>
        <v>24.1</v>
      </c>
      <c r="F21" s="16">
        <v>0</v>
      </c>
      <c r="G21" s="30">
        <f>ROUND(E21*F21,2)</f>
        <v>0</v>
      </c>
      <c r="H21" s="30">
        <f>ROUND(E21-G21,2)</f>
        <v>24.1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0.34</v>
      </c>
      <c r="D23" s="14">
        <v>80</v>
      </c>
      <c r="E23" s="30">
        <f t="shared" ref="E23:E30" si="0">ROUND(C23*D23,2)</f>
        <v>27.2</v>
      </c>
      <c r="F23" s="16">
        <v>0</v>
      </c>
      <c r="G23" s="30">
        <f t="shared" ref="G23:G30" si="1">ROUND(E23*F23,2)</f>
        <v>0</v>
      </c>
      <c r="H23" s="30">
        <f t="shared" ref="H23:H30" si="2">ROUND(E23-G23,2)</f>
        <v>27.2</v>
      </c>
    </row>
    <row r="24" spans="1:8" x14ac:dyDescent="0.25">
      <c r="A24" s="14" t="s">
        <v>138</v>
      </c>
      <c r="B24" s="14" t="s">
        <v>26</v>
      </c>
      <c r="C24" s="15">
        <v>3.33</v>
      </c>
      <c r="D24" s="14">
        <v>2</v>
      </c>
      <c r="E24" s="30">
        <f t="shared" si="0"/>
        <v>6.66</v>
      </c>
      <c r="F24" s="16">
        <v>0</v>
      </c>
      <c r="G24" s="30">
        <f t="shared" si="1"/>
        <v>0</v>
      </c>
      <c r="H24" s="30">
        <f t="shared" si="2"/>
        <v>6.66</v>
      </c>
    </row>
    <row r="25" spans="1:8" x14ac:dyDescent="0.25">
      <c r="A25" s="14" t="s">
        <v>170</v>
      </c>
      <c r="B25" s="14" t="s">
        <v>26</v>
      </c>
      <c r="C25" s="15">
        <v>18</v>
      </c>
      <c r="D25" s="14">
        <v>1.3</v>
      </c>
      <c r="E25" s="30">
        <f t="shared" si="0"/>
        <v>23.4</v>
      </c>
      <c r="F25" s="16">
        <v>0</v>
      </c>
      <c r="G25" s="30">
        <f t="shared" si="1"/>
        <v>0</v>
      </c>
      <c r="H25" s="30">
        <f t="shared" si="2"/>
        <v>23.4</v>
      </c>
    </row>
    <row r="26" spans="1:8" x14ac:dyDescent="0.25">
      <c r="A26" s="14" t="s">
        <v>171</v>
      </c>
      <c r="B26" s="14" t="s">
        <v>18</v>
      </c>
      <c r="C26" s="15">
        <v>6.72</v>
      </c>
      <c r="D26" s="14">
        <v>3</v>
      </c>
      <c r="E26" s="30">
        <f t="shared" si="0"/>
        <v>20.16</v>
      </c>
      <c r="F26" s="16">
        <v>0</v>
      </c>
      <c r="G26" s="30">
        <f t="shared" si="1"/>
        <v>0</v>
      </c>
      <c r="H26" s="30">
        <f t="shared" si="2"/>
        <v>20.16</v>
      </c>
    </row>
    <row r="27" spans="1:8" x14ac:dyDescent="0.25">
      <c r="A27" s="14" t="s">
        <v>209</v>
      </c>
      <c r="B27" s="14" t="s">
        <v>18</v>
      </c>
      <c r="C27" s="15">
        <v>0.82</v>
      </c>
      <c r="D27" s="14">
        <v>31</v>
      </c>
      <c r="E27" s="30">
        <f t="shared" si="0"/>
        <v>25.42</v>
      </c>
      <c r="F27" s="16">
        <v>0</v>
      </c>
      <c r="G27" s="30">
        <f t="shared" si="1"/>
        <v>0</v>
      </c>
      <c r="H27" s="30">
        <f t="shared" si="2"/>
        <v>25.42</v>
      </c>
    </row>
    <row r="28" spans="1:8" x14ac:dyDescent="0.25">
      <c r="A28" s="14" t="s">
        <v>203</v>
      </c>
      <c r="B28" s="14" t="s">
        <v>18</v>
      </c>
      <c r="C28" s="15">
        <v>4.9000000000000004</v>
      </c>
      <c r="D28" s="14">
        <v>1</v>
      </c>
      <c r="E28" s="30">
        <f t="shared" si="0"/>
        <v>4.9000000000000004</v>
      </c>
      <c r="F28" s="16">
        <v>0</v>
      </c>
      <c r="G28" s="30">
        <f t="shared" si="1"/>
        <v>0</v>
      </c>
      <c r="H28" s="30">
        <f t="shared" si="2"/>
        <v>4.9000000000000004</v>
      </c>
    </row>
    <row r="29" spans="1:8" x14ac:dyDescent="0.25">
      <c r="A29" s="14" t="s">
        <v>174</v>
      </c>
      <c r="B29" s="14" t="s">
        <v>18</v>
      </c>
      <c r="C29" s="15">
        <v>20.07</v>
      </c>
      <c r="D29" s="14">
        <v>0.75</v>
      </c>
      <c r="E29" s="30">
        <f t="shared" si="0"/>
        <v>15.05</v>
      </c>
      <c r="F29" s="16">
        <v>0</v>
      </c>
      <c r="G29" s="30">
        <f t="shared" si="1"/>
        <v>0</v>
      </c>
      <c r="H29" s="30">
        <f t="shared" si="2"/>
        <v>15.05</v>
      </c>
    </row>
    <row r="30" spans="1:8" x14ac:dyDescent="0.25">
      <c r="A30" s="14" t="s">
        <v>172</v>
      </c>
      <c r="B30" s="14" t="s">
        <v>18</v>
      </c>
      <c r="C30" s="15">
        <v>45.96</v>
      </c>
      <c r="D30" s="14">
        <v>0.25</v>
      </c>
      <c r="E30" s="30">
        <f t="shared" si="0"/>
        <v>11.49</v>
      </c>
      <c r="F30" s="16">
        <v>0</v>
      </c>
      <c r="G30" s="30">
        <f t="shared" si="1"/>
        <v>0</v>
      </c>
      <c r="H30" s="30">
        <f t="shared" si="2"/>
        <v>11.49</v>
      </c>
    </row>
    <row r="31" spans="1:8" x14ac:dyDescent="0.25">
      <c r="A31" s="13" t="s">
        <v>27</v>
      </c>
      <c r="C31" s="30"/>
      <c r="E31" s="30"/>
    </row>
    <row r="32" spans="1:8" x14ac:dyDescent="0.25">
      <c r="A32" s="14" t="s">
        <v>455</v>
      </c>
      <c r="B32" s="14" t="s">
        <v>18</v>
      </c>
      <c r="C32" s="15">
        <v>1.1299999999999999</v>
      </c>
      <c r="D32" s="14">
        <v>13.5</v>
      </c>
      <c r="E32" s="30">
        <f>ROUND(C32*D32,2)</f>
        <v>15.26</v>
      </c>
      <c r="F32" s="16">
        <v>0</v>
      </c>
      <c r="G32" s="30">
        <f>ROUND(E32*F32,2)</f>
        <v>0</v>
      </c>
      <c r="H32" s="30">
        <f>ROUND(E32-G32,2)</f>
        <v>15.26</v>
      </c>
    </row>
    <row r="33" spans="1:8" x14ac:dyDescent="0.25">
      <c r="A33" s="13" t="s">
        <v>33</v>
      </c>
      <c r="C33" s="30"/>
      <c r="E33" s="30"/>
    </row>
    <row r="34" spans="1:8" x14ac:dyDescent="0.25">
      <c r="A34" s="14" t="s">
        <v>210</v>
      </c>
      <c r="B34" s="14" t="s">
        <v>29</v>
      </c>
      <c r="C34" s="15">
        <v>1.3</v>
      </c>
      <c r="D34" s="14">
        <v>77</v>
      </c>
      <c r="E34" s="30">
        <f>ROUND(C34*D34,2)</f>
        <v>100.1</v>
      </c>
      <c r="F34" s="16">
        <v>0</v>
      </c>
      <c r="G34" s="30">
        <f>ROUND(E34*F34,2)</f>
        <v>0</v>
      </c>
      <c r="H34" s="30">
        <f>ROUND(E34-G34,2)</f>
        <v>100.1</v>
      </c>
    </row>
    <row r="35" spans="1:8" x14ac:dyDescent="0.25">
      <c r="A35" s="14" t="s">
        <v>177</v>
      </c>
      <c r="B35" s="14" t="s">
        <v>178</v>
      </c>
      <c r="C35" s="15">
        <v>0.28999999999999998</v>
      </c>
      <c r="D35" s="14">
        <v>77</v>
      </c>
      <c r="E35" s="30">
        <f>ROUND(C35*D35,2)</f>
        <v>22.33</v>
      </c>
      <c r="F35" s="16">
        <v>0</v>
      </c>
      <c r="G35" s="30">
        <f>ROUND(E35*F35,2)</f>
        <v>0</v>
      </c>
      <c r="H35" s="30">
        <f>ROUND(E35-G35,2)</f>
        <v>22.33</v>
      </c>
    </row>
    <row r="36" spans="1:8" x14ac:dyDescent="0.25">
      <c r="A36" s="13" t="s">
        <v>114</v>
      </c>
      <c r="C36" s="30"/>
      <c r="E36" s="30"/>
    </row>
    <row r="37" spans="1:8" x14ac:dyDescent="0.25">
      <c r="A37" s="14" t="s">
        <v>181</v>
      </c>
      <c r="B37" s="14" t="s">
        <v>26</v>
      </c>
      <c r="C37" s="15">
        <v>1.34</v>
      </c>
      <c r="D37" s="14">
        <v>0.5</v>
      </c>
      <c r="E37" s="30">
        <f>ROUND(C37*D37,2)</f>
        <v>0.67</v>
      </c>
      <c r="F37" s="16">
        <v>0</v>
      </c>
      <c r="G37" s="30">
        <f>ROUND(E37*F37,2)</f>
        <v>0</v>
      </c>
      <c r="H37" s="30">
        <f>ROUND(E37-G37,2)</f>
        <v>0.67</v>
      </c>
    </row>
    <row r="38" spans="1:8" x14ac:dyDescent="0.25">
      <c r="A38" s="14" t="s">
        <v>180</v>
      </c>
      <c r="B38" s="14" t="s">
        <v>26</v>
      </c>
      <c r="C38" s="15">
        <v>4.75</v>
      </c>
      <c r="D38" s="14">
        <v>0.5</v>
      </c>
      <c r="E38" s="30">
        <f>ROUND(C38*D38,2)</f>
        <v>2.38</v>
      </c>
      <c r="F38" s="16">
        <v>0</v>
      </c>
      <c r="G38" s="30">
        <f>ROUND(E38*F38,2)</f>
        <v>0</v>
      </c>
      <c r="H38" s="30">
        <f>ROUND(E38-G38,2)</f>
        <v>2.38</v>
      </c>
    </row>
    <row r="39" spans="1:8" x14ac:dyDescent="0.25">
      <c r="A39" s="14" t="s">
        <v>183</v>
      </c>
      <c r="B39" s="14" t="s">
        <v>26</v>
      </c>
      <c r="C39" s="15">
        <v>2.86</v>
      </c>
      <c r="D39" s="14">
        <v>4</v>
      </c>
      <c r="E39" s="30">
        <f>ROUND(C39*D39,2)</f>
        <v>11.44</v>
      </c>
      <c r="F39" s="16">
        <v>0</v>
      </c>
      <c r="G39" s="30">
        <f>ROUND(E39*F39,2)</f>
        <v>0</v>
      </c>
      <c r="H39" s="30">
        <f>ROUND(E39-G39,2)</f>
        <v>11.44</v>
      </c>
    </row>
    <row r="40" spans="1:8" x14ac:dyDescent="0.25">
      <c r="A40" s="14" t="s">
        <v>182</v>
      </c>
      <c r="B40" s="14" t="s">
        <v>26</v>
      </c>
      <c r="C40" s="15">
        <v>6.01</v>
      </c>
      <c r="D40" s="14">
        <v>0.25</v>
      </c>
      <c r="E40" s="30">
        <f>ROUND(C40*D40,2)</f>
        <v>1.5</v>
      </c>
      <c r="F40" s="16">
        <v>0</v>
      </c>
      <c r="G40" s="30">
        <f>ROUND(E40*F40,2)</f>
        <v>0</v>
      </c>
      <c r="H40" s="30">
        <f>ROUND(E40-G40,2)</f>
        <v>1.5</v>
      </c>
    </row>
    <row r="41" spans="1:8" x14ac:dyDescent="0.25">
      <c r="A41" s="14" t="s">
        <v>115</v>
      </c>
      <c r="B41" s="14" t="s">
        <v>26</v>
      </c>
      <c r="C41" s="15">
        <v>3.3</v>
      </c>
      <c r="D41" s="14">
        <v>0.1</v>
      </c>
      <c r="E41" s="30">
        <f>ROUND(C41*D41,2)</f>
        <v>0.33</v>
      </c>
      <c r="F41" s="16">
        <v>0</v>
      </c>
      <c r="G41" s="30">
        <f>ROUND(E41*F41,2)</f>
        <v>0</v>
      </c>
      <c r="H41" s="30">
        <f>ROUND(E41-G41,2)</f>
        <v>0.33</v>
      </c>
    </row>
    <row r="42" spans="1:8" x14ac:dyDescent="0.25">
      <c r="A42" s="13" t="s">
        <v>61</v>
      </c>
      <c r="C42" s="30"/>
      <c r="E42" s="30"/>
    </row>
    <row r="43" spans="1:8" x14ac:dyDescent="0.25">
      <c r="A43" s="14" t="s">
        <v>184</v>
      </c>
      <c r="B43" s="14" t="s">
        <v>21</v>
      </c>
      <c r="C43" s="15">
        <v>8</v>
      </c>
      <c r="D43" s="14">
        <v>5</v>
      </c>
      <c r="E43" s="30">
        <f>ROUND(C43*D43,2)</f>
        <v>40</v>
      </c>
      <c r="F43" s="16">
        <v>0</v>
      </c>
      <c r="G43" s="30">
        <f>ROUND(E43*F43,2)</f>
        <v>0</v>
      </c>
      <c r="H43" s="30">
        <f>ROUND(E43-G43,2)</f>
        <v>40</v>
      </c>
    </row>
    <row r="44" spans="1:8" x14ac:dyDescent="0.25">
      <c r="A44" s="13" t="s">
        <v>131</v>
      </c>
      <c r="C44" s="30"/>
      <c r="E44" s="30"/>
    </row>
    <row r="45" spans="1:8" x14ac:dyDescent="0.25">
      <c r="A45" s="14" t="s">
        <v>185</v>
      </c>
      <c r="B45" s="14" t="s">
        <v>124</v>
      </c>
      <c r="C45" s="15">
        <v>0.35</v>
      </c>
      <c r="D45" s="14">
        <f>$D$7</f>
        <v>160</v>
      </c>
      <c r="E45" s="30">
        <f>ROUND(C45*D45,2)</f>
        <v>56</v>
      </c>
      <c r="F45" s="16">
        <v>0</v>
      </c>
      <c r="G45" s="30">
        <f>ROUND(E45*F45,2)</f>
        <v>0</v>
      </c>
      <c r="H45" s="30">
        <f>ROUND(E45-G45,2)</f>
        <v>56</v>
      </c>
    </row>
    <row r="46" spans="1:8" x14ac:dyDescent="0.25">
      <c r="A46" s="13" t="s">
        <v>186</v>
      </c>
      <c r="C46" s="30"/>
      <c r="E46" s="30"/>
    </row>
    <row r="47" spans="1:8" x14ac:dyDescent="0.25">
      <c r="A47" s="14" t="s">
        <v>187</v>
      </c>
      <c r="B47" s="14" t="s">
        <v>124</v>
      </c>
      <c r="C47" s="15">
        <v>0.4</v>
      </c>
      <c r="D47" s="14">
        <f>$D$7</f>
        <v>160</v>
      </c>
      <c r="E47" s="30">
        <f>ROUND(C47*D47,2)</f>
        <v>64</v>
      </c>
      <c r="F47" s="16">
        <v>0</v>
      </c>
      <c r="G47" s="30">
        <f>ROUND(E47*F47,2)</f>
        <v>0</v>
      </c>
      <c r="H47" s="30">
        <f>ROUND(E47-G47,2)</f>
        <v>64</v>
      </c>
    </row>
    <row r="48" spans="1:8" x14ac:dyDescent="0.25">
      <c r="A48" s="13" t="s">
        <v>116</v>
      </c>
      <c r="C48" s="30"/>
      <c r="E48" s="30"/>
    </row>
    <row r="49" spans="1:8" x14ac:dyDescent="0.25">
      <c r="A49" s="14" t="s">
        <v>189</v>
      </c>
      <c r="B49" s="14" t="s">
        <v>48</v>
      </c>
      <c r="C49" s="15">
        <v>8</v>
      </c>
      <c r="D49" s="14">
        <v>1</v>
      </c>
      <c r="E49" s="30">
        <f>ROUND(C49*D49,2)</f>
        <v>8</v>
      </c>
      <c r="F49" s="16">
        <v>0</v>
      </c>
      <c r="G49" s="30">
        <f>ROUND(E49*F49,2)</f>
        <v>0</v>
      </c>
      <c r="H49" s="30">
        <f>ROUND(E49-G49,2)</f>
        <v>8</v>
      </c>
    </row>
    <row r="50" spans="1:8" x14ac:dyDescent="0.25">
      <c r="A50" s="13" t="s">
        <v>118</v>
      </c>
      <c r="C50" s="30"/>
      <c r="E50" s="30"/>
    </row>
    <row r="51" spans="1:8" x14ac:dyDescent="0.25">
      <c r="A51" s="14" t="s">
        <v>119</v>
      </c>
      <c r="B51" s="14" t="s">
        <v>48</v>
      </c>
      <c r="C51" s="15">
        <v>10</v>
      </c>
      <c r="D51" s="14">
        <v>0.33300000000000002</v>
      </c>
      <c r="E51" s="30">
        <f>ROUND(C51*D51,2)</f>
        <v>3.33</v>
      </c>
      <c r="F51" s="16">
        <v>0</v>
      </c>
      <c r="G51" s="30">
        <f>ROUND(E51*F51,2)</f>
        <v>0</v>
      </c>
      <c r="H51" s="30">
        <f>ROUND(E51-G51,2)</f>
        <v>3.33</v>
      </c>
    </row>
    <row r="52" spans="1:8" x14ac:dyDescent="0.25">
      <c r="A52" s="13" t="s">
        <v>37</v>
      </c>
      <c r="C52" s="30"/>
      <c r="E52" s="30"/>
    </row>
    <row r="53" spans="1:8" x14ac:dyDescent="0.25">
      <c r="A53" s="14" t="s">
        <v>38</v>
      </c>
      <c r="B53" s="14" t="s">
        <v>39</v>
      </c>
      <c r="C53" s="15">
        <v>16.54</v>
      </c>
      <c r="D53" s="14">
        <v>0.42280000000000001</v>
      </c>
      <c r="E53" s="30">
        <f>ROUND(C53*D53,2)</f>
        <v>6.99</v>
      </c>
      <c r="F53" s="16">
        <v>0</v>
      </c>
      <c r="G53" s="30">
        <f>ROUND(E53*F53,2)</f>
        <v>0</v>
      </c>
      <c r="H53" s="30">
        <f>ROUND(E53-G53,2)</f>
        <v>6.99</v>
      </c>
    </row>
    <row r="54" spans="1:8" x14ac:dyDescent="0.25">
      <c r="A54" s="14" t="s">
        <v>134</v>
      </c>
      <c r="B54" s="14" t="s">
        <v>39</v>
      </c>
      <c r="C54" s="15">
        <v>16.54</v>
      </c>
      <c r="D54" s="14">
        <v>0.11</v>
      </c>
      <c r="E54" s="30">
        <f>ROUND(C54*D54,2)</f>
        <v>1.82</v>
      </c>
      <c r="F54" s="16">
        <v>0</v>
      </c>
      <c r="G54" s="30">
        <f>ROUND(E54*F54,2)</f>
        <v>0</v>
      </c>
      <c r="H54" s="30">
        <f>ROUND(E54-G54,2)</f>
        <v>1.82</v>
      </c>
    </row>
    <row r="55" spans="1:8" x14ac:dyDescent="0.25">
      <c r="A55" s="13" t="s">
        <v>40</v>
      </c>
      <c r="C55" s="30"/>
      <c r="E55" s="30"/>
    </row>
    <row r="56" spans="1:8" x14ac:dyDescent="0.25">
      <c r="A56" s="14" t="s">
        <v>41</v>
      </c>
      <c r="B56" s="14" t="s">
        <v>39</v>
      </c>
      <c r="C56" s="15">
        <v>9.06</v>
      </c>
      <c r="D56" s="14">
        <v>1.05</v>
      </c>
      <c r="E56" s="30">
        <f>ROUND(C56*D56,2)</f>
        <v>9.51</v>
      </c>
      <c r="F56" s="16">
        <v>0</v>
      </c>
      <c r="G56" s="30">
        <f>ROUND(E56*F56,2)</f>
        <v>0</v>
      </c>
      <c r="H56" s="30">
        <f>ROUND(E56-G56,2)</f>
        <v>9.51</v>
      </c>
    </row>
    <row r="57" spans="1:8" x14ac:dyDescent="0.25">
      <c r="A57" s="13" t="s">
        <v>43</v>
      </c>
      <c r="C57" s="30"/>
      <c r="E57" s="30"/>
    </row>
    <row r="58" spans="1:8" x14ac:dyDescent="0.25">
      <c r="A58" s="14" t="s">
        <v>41</v>
      </c>
      <c r="B58" s="14" t="s">
        <v>39</v>
      </c>
      <c r="C58" s="15">
        <v>9.06</v>
      </c>
      <c r="D58" s="14">
        <v>0.25</v>
      </c>
      <c r="E58" s="30">
        <f>ROUND(C58*D58,2)</f>
        <v>2.27</v>
      </c>
      <c r="F58" s="16">
        <v>0</v>
      </c>
      <c r="G58" s="30">
        <f>ROUND(E58*F58,2)</f>
        <v>0</v>
      </c>
      <c r="H58" s="30">
        <f>ROUND(E58-G58,2)</f>
        <v>2.27</v>
      </c>
    </row>
    <row r="59" spans="1:8" x14ac:dyDescent="0.25">
      <c r="A59" s="14" t="s">
        <v>42</v>
      </c>
      <c r="B59" s="14" t="s">
        <v>39</v>
      </c>
      <c r="C59" s="15">
        <v>9.06</v>
      </c>
      <c r="D59" s="14">
        <v>7.8600000000000003E-2</v>
      </c>
      <c r="E59" s="30">
        <f>ROUND(C59*D59,2)</f>
        <v>0.71</v>
      </c>
      <c r="F59" s="16">
        <v>0</v>
      </c>
      <c r="G59" s="30">
        <f>ROUND(E59*F59,2)</f>
        <v>0</v>
      </c>
      <c r="H59" s="30">
        <f>ROUND(E59-G59,2)</f>
        <v>0.71</v>
      </c>
    </row>
    <row r="60" spans="1:8" x14ac:dyDescent="0.25">
      <c r="A60" s="13" t="s">
        <v>100</v>
      </c>
      <c r="C60" s="30"/>
      <c r="E60" s="30"/>
    </row>
    <row r="61" spans="1:8" x14ac:dyDescent="0.25">
      <c r="A61" s="14" t="s">
        <v>41</v>
      </c>
      <c r="B61" s="14" t="s">
        <v>39</v>
      </c>
      <c r="C61" s="15">
        <v>9.06</v>
      </c>
      <c r="D61" s="14">
        <v>0.7</v>
      </c>
      <c r="E61" s="30">
        <f>ROUND(C61*D61,2)</f>
        <v>6.34</v>
      </c>
      <c r="F61" s="16">
        <v>0</v>
      </c>
      <c r="G61" s="30">
        <f>ROUND(E61*F61,2)</f>
        <v>0</v>
      </c>
      <c r="H61" s="30">
        <f>ROUND(E61-G61,2)</f>
        <v>6.34</v>
      </c>
    </row>
    <row r="62" spans="1:8" x14ac:dyDescent="0.25">
      <c r="A62" s="14" t="s">
        <v>44</v>
      </c>
      <c r="B62" s="14" t="s">
        <v>39</v>
      </c>
      <c r="C62" s="15">
        <v>16.54</v>
      </c>
      <c r="D62" s="14">
        <v>0.47960000000000003</v>
      </c>
      <c r="E62" s="30">
        <f>ROUND(C62*D62,2)</f>
        <v>7.93</v>
      </c>
      <c r="F62" s="16">
        <v>0</v>
      </c>
      <c r="G62" s="30">
        <f>ROUND(E62*F62,2)</f>
        <v>0</v>
      </c>
      <c r="H62" s="30">
        <f>ROUND(E62-G62,2)</f>
        <v>7.93</v>
      </c>
    </row>
    <row r="63" spans="1:8" x14ac:dyDescent="0.25">
      <c r="A63" s="13" t="s">
        <v>45</v>
      </c>
      <c r="C63" s="30"/>
      <c r="E63" s="30"/>
    </row>
    <row r="64" spans="1:8" x14ac:dyDescent="0.25">
      <c r="A64" s="14" t="s">
        <v>38</v>
      </c>
      <c r="B64" s="14" t="s">
        <v>19</v>
      </c>
      <c r="C64" s="15">
        <v>4.4800000000000004</v>
      </c>
      <c r="D64" s="14">
        <v>6.5293999999999999</v>
      </c>
      <c r="E64" s="30">
        <f>ROUND(C64*D64,2)</f>
        <v>29.25</v>
      </c>
      <c r="F64" s="16">
        <v>0</v>
      </c>
      <c r="G64" s="30">
        <f>ROUND(E64*F64,2)</f>
        <v>0</v>
      </c>
      <c r="H64" s="30">
        <f>ROUND(E64-G64,2)</f>
        <v>29.25</v>
      </c>
    </row>
    <row r="65" spans="1:8" x14ac:dyDescent="0.25">
      <c r="A65" s="14" t="s">
        <v>134</v>
      </c>
      <c r="B65" s="14" t="s">
        <v>19</v>
      </c>
      <c r="C65" s="15">
        <v>4.4800000000000004</v>
      </c>
      <c r="D65" s="14">
        <v>2.4064000000000001</v>
      </c>
      <c r="E65" s="30">
        <f>ROUND(C65*D65,2)</f>
        <v>10.78</v>
      </c>
      <c r="F65" s="16">
        <v>0</v>
      </c>
      <c r="G65" s="30">
        <f>ROUND(E65*F65,2)</f>
        <v>0</v>
      </c>
      <c r="H65" s="30">
        <f>ROUND(E65-G65,2)</f>
        <v>10.78</v>
      </c>
    </row>
    <row r="66" spans="1:8" x14ac:dyDescent="0.25">
      <c r="A66" s="14" t="s">
        <v>190</v>
      </c>
      <c r="B66" s="14" t="s">
        <v>19</v>
      </c>
      <c r="C66" s="15">
        <v>4.4800000000000004</v>
      </c>
      <c r="D66" s="14">
        <v>15.4779</v>
      </c>
      <c r="E66" s="30">
        <f>ROUND(C66*D66,2)</f>
        <v>69.34</v>
      </c>
      <c r="F66" s="16">
        <v>0</v>
      </c>
      <c r="G66" s="30">
        <f>ROUND(E66*F66,2)</f>
        <v>0</v>
      </c>
      <c r="H66" s="30">
        <f>ROUND(E66-G66,2)</f>
        <v>69.34</v>
      </c>
    </row>
    <row r="67" spans="1:8" x14ac:dyDescent="0.25">
      <c r="A67" s="13" t="s">
        <v>47</v>
      </c>
      <c r="C67" s="30"/>
      <c r="E67" s="30"/>
    </row>
    <row r="68" spans="1:8" x14ac:dyDescent="0.25">
      <c r="A68" s="14" t="s">
        <v>42</v>
      </c>
      <c r="B68" s="14" t="s">
        <v>48</v>
      </c>
      <c r="C68" s="15">
        <v>9.51</v>
      </c>
      <c r="D68" s="14">
        <v>1</v>
      </c>
      <c r="E68" s="30">
        <f>ROUND(C68*D68,2)</f>
        <v>9.51</v>
      </c>
      <c r="F68" s="16">
        <v>0</v>
      </c>
      <c r="G68" s="30">
        <f>ROUND(E68*F68,2)</f>
        <v>0</v>
      </c>
      <c r="H68" s="30">
        <f t="shared" ref="H68:H74" si="3">ROUND(E68-G68,2)</f>
        <v>9.51</v>
      </c>
    </row>
    <row r="69" spans="1:8" x14ac:dyDescent="0.25">
      <c r="A69" s="14" t="s">
        <v>38</v>
      </c>
      <c r="B69" s="14" t="s">
        <v>48</v>
      </c>
      <c r="C69" s="15">
        <v>4.0199999999999996</v>
      </c>
      <c r="D69" s="14">
        <v>1</v>
      </c>
      <c r="E69" s="30">
        <f>ROUND(C69*D69,2)</f>
        <v>4.0199999999999996</v>
      </c>
      <c r="F69" s="16">
        <v>0</v>
      </c>
      <c r="G69" s="30">
        <f>ROUND(E69*F69,2)</f>
        <v>0</v>
      </c>
      <c r="H69" s="30">
        <f t="shared" si="3"/>
        <v>4.0199999999999996</v>
      </c>
    </row>
    <row r="70" spans="1:8" x14ac:dyDescent="0.25">
      <c r="A70" s="14" t="s">
        <v>134</v>
      </c>
      <c r="B70" s="14" t="s">
        <v>48</v>
      </c>
      <c r="C70" s="15">
        <v>5.95</v>
      </c>
      <c r="D70" s="14">
        <v>1</v>
      </c>
      <c r="E70" s="30">
        <f>ROUND(C70*D70,2)</f>
        <v>5.95</v>
      </c>
      <c r="F70" s="16">
        <v>0</v>
      </c>
      <c r="G70" s="30">
        <f>ROUND(E70*F70,2)</f>
        <v>0</v>
      </c>
      <c r="H70" s="30">
        <f t="shared" si="3"/>
        <v>5.95</v>
      </c>
    </row>
    <row r="71" spans="1:8" x14ac:dyDescent="0.25">
      <c r="A71" s="14" t="s">
        <v>190</v>
      </c>
      <c r="B71" s="14" t="s">
        <v>48</v>
      </c>
      <c r="C71" s="15">
        <v>11.8</v>
      </c>
      <c r="D71" s="14">
        <v>1</v>
      </c>
      <c r="E71" s="30">
        <f>ROUND(C71*D71,2)</f>
        <v>11.8</v>
      </c>
      <c r="F71" s="16">
        <v>0</v>
      </c>
      <c r="G71" s="30">
        <f>ROUND(E71*F71,2)</f>
        <v>0</v>
      </c>
      <c r="H71" s="30">
        <f t="shared" si="3"/>
        <v>11.8</v>
      </c>
    </row>
    <row r="72" spans="1:8" x14ac:dyDescent="0.25">
      <c r="A72" s="9" t="s">
        <v>49</v>
      </c>
      <c r="B72" s="9" t="s">
        <v>48</v>
      </c>
      <c r="C72" s="10">
        <v>23.57</v>
      </c>
      <c r="D72" s="9">
        <v>1</v>
      </c>
      <c r="E72" s="28">
        <f>ROUND(C72*D72,2)</f>
        <v>23.57</v>
      </c>
      <c r="F72" s="11">
        <v>0</v>
      </c>
      <c r="G72" s="28">
        <f>ROUND(E72*F72,2)</f>
        <v>0</v>
      </c>
      <c r="H72" s="28">
        <f t="shared" si="3"/>
        <v>23.57</v>
      </c>
    </row>
    <row r="73" spans="1:8" x14ac:dyDescent="0.25">
      <c r="A73" s="7" t="s">
        <v>50</v>
      </c>
      <c r="C73" s="30"/>
      <c r="E73" s="30">
        <f>SUM(E12:E72)</f>
        <v>969.5300000000002</v>
      </c>
      <c r="G73" s="12">
        <f>SUM(G12:G72)</f>
        <v>0</v>
      </c>
      <c r="H73" s="12">
        <f t="shared" si="3"/>
        <v>969.53</v>
      </c>
    </row>
    <row r="74" spans="1:8" x14ac:dyDescent="0.25">
      <c r="A74" s="7" t="s">
        <v>51</v>
      </c>
      <c r="C74" s="30"/>
      <c r="E74" s="30">
        <f>+E8-E73</f>
        <v>110.4699999999998</v>
      </c>
      <c r="G74" s="12">
        <f>+G8-G73</f>
        <v>0</v>
      </c>
      <c r="H74" s="12">
        <f t="shared" si="3"/>
        <v>110.47</v>
      </c>
    </row>
    <row r="75" spans="1:8" x14ac:dyDescent="0.25">
      <c r="A75" t="s">
        <v>12</v>
      </c>
      <c r="C75" s="30"/>
      <c r="E75" s="30"/>
    </row>
    <row r="76" spans="1:8" x14ac:dyDescent="0.25">
      <c r="A76" s="7" t="s">
        <v>52</v>
      </c>
      <c r="C76" s="30"/>
      <c r="E76" s="30"/>
    </row>
    <row r="77" spans="1:8" x14ac:dyDescent="0.25">
      <c r="A77" s="14" t="s">
        <v>42</v>
      </c>
      <c r="B77" s="14" t="s">
        <v>48</v>
      </c>
      <c r="C77" s="15">
        <v>23.83</v>
      </c>
      <c r="D77" s="14">
        <v>1</v>
      </c>
      <c r="E77" s="30">
        <f>ROUND(C77*D77,2)</f>
        <v>23.83</v>
      </c>
      <c r="F77" s="16">
        <v>0</v>
      </c>
      <c r="G77" s="30">
        <f>ROUND(E77*F77,2)</f>
        <v>0</v>
      </c>
      <c r="H77" s="30">
        <f t="shared" ref="H77:H83" si="4">ROUND(E77-G77,2)</f>
        <v>23.83</v>
      </c>
    </row>
    <row r="78" spans="1:8" x14ac:dyDescent="0.25">
      <c r="A78" s="14" t="s">
        <v>38</v>
      </c>
      <c r="B78" s="14" t="s">
        <v>48</v>
      </c>
      <c r="C78" s="15">
        <v>28.41</v>
      </c>
      <c r="D78" s="14">
        <v>1</v>
      </c>
      <c r="E78" s="30">
        <f>ROUND(C78*D78,2)</f>
        <v>28.41</v>
      </c>
      <c r="F78" s="16">
        <v>0</v>
      </c>
      <c r="G78" s="30">
        <f>ROUND(E78*F78,2)</f>
        <v>0</v>
      </c>
      <c r="H78" s="30">
        <f t="shared" si="4"/>
        <v>28.41</v>
      </c>
    </row>
    <row r="79" spans="1:8" x14ac:dyDescent="0.25">
      <c r="A79" s="14" t="s">
        <v>134</v>
      </c>
      <c r="B79" s="14" t="s">
        <v>48</v>
      </c>
      <c r="C79" s="15">
        <v>26.16</v>
      </c>
      <c r="D79" s="14">
        <v>1</v>
      </c>
      <c r="E79" s="30">
        <f>ROUND(C79*D79,2)</f>
        <v>26.16</v>
      </c>
      <c r="F79" s="16">
        <v>0</v>
      </c>
      <c r="G79" s="30">
        <f>ROUND(E79*F79,2)</f>
        <v>0</v>
      </c>
      <c r="H79" s="30">
        <f t="shared" si="4"/>
        <v>26.16</v>
      </c>
    </row>
    <row r="80" spans="1:8" x14ac:dyDescent="0.25">
      <c r="A80" s="9" t="s">
        <v>190</v>
      </c>
      <c r="B80" s="9" t="s">
        <v>48</v>
      </c>
      <c r="C80" s="10">
        <v>80.17</v>
      </c>
      <c r="D80" s="9">
        <v>1</v>
      </c>
      <c r="E80" s="28">
        <f>ROUND(C80*D80,2)</f>
        <v>80.17</v>
      </c>
      <c r="F80" s="11">
        <v>0</v>
      </c>
      <c r="G80" s="28">
        <f>ROUND(E80*F80,2)</f>
        <v>0</v>
      </c>
      <c r="H80" s="28">
        <f t="shared" si="4"/>
        <v>80.17</v>
      </c>
    </row>
    <row r="81" spans="1:8" x14ac:dyDescent="0.25">
      <c r="A81" s="7" t="s">
        <v>53</v>
      </c>
      <c r="C81" s="30"/>
      <c r="E81" s="30">
        <f>SUM(E77:E80)</f>
        <v>158.57</v>
      </c>
      <c r="G81" s="12">
        <f>SUM(G77:G80)</f>
        <v>0</v>
      </c>
      <c r="H81" s="12">
        <f t="shared" si="4"/>
        <v>158.57</v>
      </c>
    </row>
    <row r="82" spans="1:8" x14ac:dyDescent="0.25">
      <c r="A82" s="7" t="s">
        <v>54</v>
      </c>
      <c r="C82" s="30"/>
      <c r="E82" s="30">
        <f>+E73+E81</f>
        <v>1128.1000000000001</v>
      </c>
      <c r="G82" s="12">
        <f>+G73+G81</f>
        <v>0</v>
      </c>
      <c r="H82" s="12">
        <f t="shared" si="4"/>
        <v>1128.0999999999999</v>
      </c>
    </row>
    <row r="83" spans="1:8" x14ac:dyDescent="0.25">
      <c r="A83" s="7" t="s">
        <v>55</v>
      </c>
      <c r="C83" s="30"/>
      <c r="E83" s="30">
        <f>+E8-E82</f>
        <v>-48.100000000000136</v>
      </c>
      <c r="G83" s="12">
        <f>+G8-G82</f>
        <v>0</v>
      </c>
      <c r="H83" s="12">
        <f t="shared" si="4"/>
        <v>-48.1</v>
      </c>
    </row>
    <row r="84" spans="1:8" x14ac:dyDescent="0.25">
      <c r="A84" t="s">
        <v>120</v>
      </c>
      <c r="C84" s="30"/>
      <c r="E84" s="30"/>
    </row>
    <row r="85" spans="1:8" x14ac:dyDescent="0.25">
      <c r="A85" t="s">
        <v>427</v>
      </c>
      <c r="C85" s="30"/>
      <c r="E85" s="30"/>
    </row>
    <row r="86" spans="1:8" x14ac:dyDescent="0.25">
      <c r="C86" s="30"/>
      <c r="E86" s="30"/>
    </row>
    <row r="87" spans="1:8" x14ac:dyDescent="0.25">
      <c r="A87" s="7" t="s">
        <v>121</v>
      </c>
      <c r="C87" s="30"/>
      <c r="E87" s="30"/>
    </row>
    <row r="88" spans="1:8" x14ac:dyDescent="0.25">
      <c r="A88" s="7" t="s">
        <v>122</v>
      </c>
      <c r="C88" s="30"/>
      <c r="E88" s="30"/>
    </row>
    <row r="89" spans="1:8" x14ac:dyDescent="0.25">
      <c r="A89" s="7"/>
      <c r="C89" s="30"/>
      <c r="E89" s="30"/>
    </row>
    <row r="99" spans="1:5" x14ac:dyDescent="0.25">
      <c r="A99" s="7" t="s">
        <v>50</v>
      </c>
      <c r="E99" s="34">
        <f>VLOOKUP(A99,$A$1:$H$98,5,FALSE)</f>
        <v>969.5300000000002</v>
      </c>
    </row>
    <row r="100" spans="1:5" x14ac:dyDescent="0.25">
      <c r="A100" s="7" t="s">
        <v>295</v>
      </c>
      <c r="E100" s="34">
        <f>VLOOKUP(A100,$A$1:$H$98,5,FALSE)</f>
        <v>158.57</v>
      </c>
    </row>
    <row r="101" spans="1:5" x14ac:dyDescent="0.25">
      <c r="A101" s="7" t="s">
        <v>296</v>
      </c>
      <c r="E101" s="34">
        <f t="shared" ref="E101:E102" si="5">VLOOKUP(A101,$A$1:$H$98,5,FALSE)</f>
        <v>1128.1000000000001</v>
      </c>
    </row>
    <row r="102" spans="1:5" x14ac:dyDescent="0.25">
      <c r="A102" s="7" t="s">
        <v>55</v>
      </c>
      <c r="E102" s="34">
        <f t="shared" si="5"/>
        <v>-48.100000000000136</v>
      </c>
    </row>
    <row r="104" spans="1:5" x14ac:dyDescent="0.25">
      <c r="A104" s="43" t="s">
        <v>257</v>
      </c>
      <c r="D104" s="39" t="s">
        <v>258</v>
      </c>
    </row>
    <row r="105" spans="1:5" x14ac:dyDescent="0.25">
      <c r="B105" s="34">
        <f>E102</f>
        <v>-48.100000000000136</v>
      </c>
      <c r="E105" s="34">
        <f>E102</f>
        <v>-48.100000000000136</v>
      </c>
    </row>
    <row r="106" spans="1:5" x14ac:dyDescent="0.25">
      <c r="A106">
        <f>A107-Calculator!$B$15</f>
        <v>205</v>
      </c>
      <c r="B106">
        <f t="dataTable" ref="B106:B112" dt2D="0" dtr="0" r1="D7" ca="1"/>
        <v>221.89999999999986</v>
      </c>
      <c r="D106">
        <f>D107-Calculator!$B$27</f>
        <v>45</v>
      </c>
      <c r="E106">
        <f t="dataTable" ref="E106:E112" dt2D="0" dtr="0" r1="D7" ca="1"/>
        <v>-738.10000000000014</v>
      </c>
    </row>
    <row r="107" spans="1:5" x14ac:dyDescent="0.25">
      <c r="A107">
        <f>A108-Calculator!$B$15</f>
        <v>210</v>
      </c>
      <c r="B107">
        <v>251.89999999999986</v>
      </c>
      <c r="D107">
        <f>D108-Calculator!$B$27</f>
        <v>50</v>
      </c>
      <c r="E107">
        <v>-708.10000000000014</v>
      </c>
    </row>
    <row r="108" spans="1:5" x14ac:dyDescent="0.25">
      <c r="A108">
        <f>A109-Calculator!$B$15</f>
        <v>215</v>
      </c>
      <c r="B108">
        <v>281.89999999999986</v>
      </c>
      <c r="D108">
        <f>D109-Calculator!$B$27</f>
        <v>55</v>
      </c>
      <c r="E108">
        <v>-678.10000000000014</v>
      </c>
    </row>
    <row r="109" spans="1:5" x14ac:dyDescent="0.25">
      <c r="A109">
        <f>Calculator!B10</f>
        <v>220</v>
      </c>
      <c r="B109">
        <v>311.89999999999986</v>
      </c>
      <c r="D109">
        <f>Calculator!B22</f>
        <v>60</v>
      </c>
      <c r="E109">
        <v>-648.10000000000014</v>
      </c>
    </row>
    <row r="110" spans="1:5" x14ac:dyDescent="0.25">
      <c r="A110">
        <f>A109+Calculator!$B$15</f>
        <v>225</v>
      </c>
      <c r="B110">
        <v>341.89999999999986</v>
      </c>
      <c r="D110">
        <f>D109+Calculator!$B$27</f>
        <v>65</v>
      </c>
      <c r="E110">
        <v>-618.10000000000014</v>
      </c>
    </row>
    <row r="111" spans="1:5" x14ac:dyDescent="0.25">
      <c r="A111">
        <f>A110+Calculator!$B$15</f>
        <v>230</v>
      </c>
      <c r="B111">
        <v>371.89999999999986</v>
      </c>
      <c r="D111">
        <f>D110+Calculator!$B$27</f>
        <v>70</v>
      </c>
      <c r="E111">
        <v>-588.10000000000014</v>
      </c>
    </row>
    <row r="112" spans="1:5" x14ac:dyDescent="0.25">
      <c r="A112">
        <f>A111+Calculator!$B$15</f>
        <v>235</v>
      </c>
      <c r="B112">
        <v>401.89999999999986</v>
      </c>
      <c r="D112">
        <f>D111+Calculator!$B$27</f>
        <v>75</v>
      </c>
      <c r="E112">
        <v>-558.10000000000014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0A9F2-92B9-4B27-A2E5-D6C898C0E6F4}">
  <dimension ref="A1:H112"/>
  <sheetViews>
    <sheetView topLeftCell="A22" workbookViewId="0">
      <selection activeCell="D41" sqref="D41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155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410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441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124</v>
      </c>
      <c r="C7" s="49">
        <f>IF(Calculator!B7="Soybeans",Calculator!B13,IF(Calculator!B19="Soybeans",Calculator!B25,13.66))</f>
        <v>14.5</v>
      </c>
      <c r="D7" s="50">
        <f>IF(Calculator!B7="Soybeans",Calculator!B10,IF(Calculator!B19="Soybeans",Calculator!B22,42))</f>
        <v>60</v>
      </c>
      <c r="E7" s="28">
        <f>ROUND(C7*D7,2)</f>
        <v>870</v>
      </c>
      <c r="F7" s="11">
        <v>0</v>
      </c>
      <c r="G7" s="28">
        <f>ROUND(E7*F7,2)</f>
        <v>0</v>
      </c>
      <c r="H7" s="28">
        <f>ROUND(E7-G7,2)</f>
        <v>870</v>
      </c>
    </row>
    <row r="8" spans="1:8" x14ac:dyDescent="0.25">
      <c r="A8" s="7" t="s">
        <v>11</v>
      </c>
      <c r="C8" s="30"/>
      <c r="E8" s="30">
        <f>SUM(E7:E7)</f>
        <v>870</v>
      </c>
      <c r="G8" s="12">
        <f>SUM(G7:G7)</f>
        <v>0</v>
      </c>
      <c r="H8" s="12">
        <f>ROUND(E8-G8,2)</f>
        <v>870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4</v>
      </c>
      <c r="E12" s="30">
        <f>ROUND(C12*D12,2)</f>
        <v>30.4</v>
      </c>
      <c r="F12" s="16">
        <v>0</v>
      </c>
      <c r="G12" s="30">
        <f>ROUND(E12*F12,2)</f>
        <v>0</v>
      </c>
      <c r="H12" s="30">
        <f>ROUND(E12-G12,2)</f>
        <v>30.4</v>
      </c>
    </row>
    <row r="13" spans="1:8" x14ac:dyDescent="0.25">
      <c r="A13" s="13" t="s">
        <v>17</v>
      </c>
      <c r="C13" s="30"/>
      <c r="E13" s="30"/>
    </row>
    <row r="14" spans="1:8" x14ac:dyDescent="0.25">
      <c r="A14" s="14" t="s">
        <v>136</v>
      </c>
      <c r="B14" s="14" t="s">
        <v>18</v>
      </c>
      <c r="C14" s="15">
        <v>0.37</v>
      </c>
      <c r="D14" s="14">
        <v>16</v>
      </c>
      <c r="E14" s="30">
        <f>ROUND(C14*D14,2)</f>
        <v>5.92</v>
      </c>
      <c r="F14" s="16">
        <v>0</v>
      </c>
      <c r="G14" s="30">
        <f>ROUND(E14*F14,2)</f>
        <v>0</v>
      </c>
      <c r="H14" s="30">
        <f>ROUND(E14-G14,2)</f>
        <v>5.92</v>
      </c>
    </row>
    <row r="15" spans="1:8" x14ac:dyDescent="0.25">
      <c r="A15" s="14" t="s">
        <v>137</v>
      </c>
      <c r="B15" s="14" t="s">
        <v>19</v>
      </c>
      <c r="C15" s="15">
        <v>8.61</v>
      </c>
      <c r="D15" s="14">
        <v>0.6</v>
      </c>
      <c r="E15" s="30">
        <f>ROUND(C15*D15,2)</f>
        <v>5.17</v>
      </c>
      <c r="F15" s="16">
        <v>0</v>
      </c>
      <c r="G15" s="30">
        <f>ROUND(E15*F15,2)</f>
        <v>0</v>
      </c>
      <c r="H15" s="30">
        <f>ROUND(E15-G15,2)</f>
        <v>5.17</v>
      </c>
    </row>
    <row r="16" spans="1:8" x14ac:dyDescent="0.25">
      <c r="A16" s="13" t="s">
        <v>20</v>
      </c>
      <c r="C16" s="30"/>
      <c r="E16" s="30"/>
    </row>
    <row r="17" spans="1:8" x14ac:dyDescent="0.25">
      <c r="A17" s="14" t="s">
        <v>125</v>
      </c>
      <c r="B17" s="14" t="s">
        <v>21</v>
      </c>
      <c r="C17" s="15">
        <v>50</v>
      </c>
      <c r="D17" s="14">
        <v>0.87</v>
      </c>
      <c r="E17" s="30">
        <f>ROUND(C17*D17,2)</f>
        <v>43.5</v>
      </c>
      <c r="F17" s="16">
        <v>0</v>
      </c>
      <c r="G17" s="30">
        <f>ROUND(E17*F17,2)</f>
        <v>0</v>
      </c>
      <c r="H17" s="30">
        <f>ROUND(E17-G17,2)</f>
        <v>43.5</v>
      </c>
    </row>
    <row r="18" spans="1:8" x14ac:dyDescent="0.25">
      <c r="A18" s="14" t="s">
        <v>22</v>
      </c>
      <c r="B18" s="14" t="s">
        <v>21</v>
      </c>
      <c r="C18" s="15">
        <v>46.6</v>
      </c>
      <c r="D18" s="14">
        <v>1.33</v>
      </c>
      <c r="E18" s="30">
        <f>ROUND(C18*D18,2)</f>
        <v>61.98</v>
      </c>
      <c r="F18" s="16">
        <v>0</v>
      </c>
      <c r="G18" s="30">
        <f>ROUND(E18*F18,2)</f>
        <v>0</v>
      </c>
      <c r="H18" s="30">
        <f>ROUND(E18-G18,2)</f>
        <v>61.98</v>
      </c>
    </row>
    <row r="19" spans="1:8" x14ac:dyDescent="0.25">
      <c r="A19" s="13" t="s">
        <v>23</v>
      </c>
      <c r="C19" s="30"/>
      <c r="E19" s="30"/>
    </row>
    <row r="20" spans="1:8" x14ac:dyDescent="0.25">
      <c r="A20" s="14" t="s">
        <v>332</v>
      </c>
      <c r="B20" s="14" t="s">
        <v>18</v>
      </c>
      <c r="C20" s="15">
        <v>7.63</v>
      </c>
      <c r="D20" s="14">
        <v>1.6</v>
      </c>
      <c r="E20" s="30">
        <f>ROUND(C20*D20,2)</f>
        <v>12.21</v>
      </c>
      <c r="F20" s="16">
        <v>0</v>
      </c>
      <c r="G20" s="30">
        <f>ROUND(E20*F20,2)</f>
        <v>0</v>
      </c>
      <c r="H20" s="30">
        <f>ROUND(E20-G20,2)</f>
        <v>12.21</v>
      </c>
    </row>
    <row r="21" spans="1:8" x14ac:dyDescent="0.25">
      <c r="A21" s="13" t="s">
        <v>24</v>
      </c>
      <c r="C21" s="30"/>
      <c r="E21" s="30"/>
    </row>
    <row r="22" spans="1:8" x14ac:dyDescent="0.25">
      <c r="A22" s="14" t="s">
        <v>25</v>
      </c>
      <c r="B22" s="14" t="s">
        <v>18</v>
      </c>
      <c r="C22" s="15">
        <v>0.34</v>
      </c>
      <c r="D22" s="14">
        <v>64</v>
      </c>
      <c r="E22" s="30">
        <f t="shared" ref="E22:E30" si="0">ROUND(C22*D22,2)</f>
        <v>21.76</v>
      </c>
      <c r="F22" s="16">
        <v>0</v>
      </c>
      <c r="G22" s="30">
        <f t="shared" ref="G22:G30" si="1">ROUND(E22*F22,2)</f>
        <v>0</v>
      </c>
      <c r="H22" s="30">
        <f t="shared" ref="H22:H30" si="2">ROUND(E22-G22,2)</f>
        <v>21.76</v>
      </c>
    </row>
    <row r="23" spans="1:8" x14ac:dyDescent="0.25">
      <c r="A23" s="14" t="s">
        <v>138</v>
      </c>
      <c r="B23" s="14" t="s">
        <v>26</v>
      </c>
      <c r="C23" s="15">
        <v>3.33</v>
      </c>
      <c r="D23" s="14">
        <v>2</v>
      </c>
      <c r="E23" s="30">
        <f t="shared" si="0"/>
        <v>6.66</v>
      </c>
      <c r="F23" s="16">
        <v>0</v>
      </c>
      <c r="G23" s="30">
        <f t="shared" si="1"/>
        <v>0</v>
      </c>
      <c r="H23" s="30">
        <f t="shared" si="2"/>
        <v>6.66</v>
      </c>
    </row>
    <row r="24" spans="1:8" x14ac:dyDescent="0.25">
      <c r="A24" s="14" t="s">
        <v>104</v>
      </c>
      <c r="B24" s="14" t="s">
        <v>26</v>
      </c>
      <c r="C24" s="15">
        <v>13.86</v>
      </c>
      <c r="D24" s="14">
        <v>1</v>
      </c>
      <c r="E24" s="30">
        <f t="shared" si="0"/>
        <v>13.86</v>
      </c>
      <c r="F24" s="16">
        <v>0</v>
      </c>
      <c r="G24" s="30">
        <f t="shared" si="1"/>
        <v>0</v>
      </c>
      <c r="H24" s="30">
        <f t="shared" si="2"/>
        <v>13.86</v>
      </c>
    </row>
    <row r="25" spans="1:8" x14ac:dyDescent="0.25">
      <c r="A25" s="14" t="s">
        <v>139</v>
      </c>
      <c r="B25" s="14" t="s">
        <v>18</v>
      </c>
      <c r="C25" s="15">
        <v>3.2</v>
      </c>
      <c r="D25" s="14">
        <v>2</v>
      </c>
      <c r="E25" s="30">
        <f t="shared" si="0"/>
        <v>6.4</v>
      </c>
      <c r="F25" s="16">
        <v>0</v>
      </c>
      <c r="G25" s="30">
        <f t="shared" si="1"/>
        <v>0</v>
      </c>
      <c r="H25" s="30">
        <f t="shared" si="2"/>
        <v>6.4</v>
      </c>
    </row>
    <row r="26" spans="1:8" x14ac:dyDescent="0.25">
      <c r="A26" s="14" t="s">
        <v>140</v>
      </c>
      <c r="B26" s="14" t="s">
        <v>26</v>
      </c>
      <c r="C26" s="15">
        <v>11.75</v>
      </c>
      <c r="D26" s="14">
        <v>2</v>
      </c>
      <c r="E26" s="30">
        <f t="shared" si="0"/>
        <v>23.5</v>
      </c>
      <c r="F26" s="16">
        <v>0</v>
      </c>
      <c r="G26" s="30">
        <f t="shared" si="1"/>
        <v>0</v>
      </c>
      <c r="H26" s="30">
        <f t="shared" si="2"/>
        <v>23.5</v>
      </c>
    </row>
    <row r="27" spans="1:8" x14ac:dyDescent="0.25">
      <c r="A27" s="14" t="s">
        <v>105</v>
      </c>
      <c r="B27" s="14" t="s">
        <v>18</v>
      </c>
      <c r="C27" s="15">
        <v>0.37</v>
      </c>
      <c r="D27" s="14">
        <v>48</v>
      </c>
      <c r="E27" s="30">
        <f t="shared" si="0"/>
        <v>17.760000000000002</v>
      </c>
      <c r="F27" s="16">
        <v>0</v>
      </c>
      <c r="G27" s="30">
        <f t="shared" si="1"/>
        <v>0</v>
      </c>
      <c r="H27" s="30">
        <f t="shared" si="2"/>
        <v>17.760000000000002</v>
      </c>
    </row>
    <row r="28" spans="1:8" x14ac:dyDescent="0.25">
      <c r="A28" s="14" t="s">
        <v>400</v>
      </c>
      <c r="B28" s="14" t="s">
        <v>26</v>
      </c>
      <c r="C28" s="15">
        <v>8.6</v>
      </c>
      <c r="D28" s="14">
        <v>3.5</v>
      </c>
      <c r="E28" s="30">
        <f t="shared" si="0"/>
        <v>30.1</v>
      </c>
      <c r="F28" s="16">
        <v>0</v>
      </c>
      <c r="G28" s="30">
        <f t="shared" si="1"/>
        <v>0</v>
      </c>
      <c r="H28" s="30">
        <f t="shared" si="2"/>
        <v>30.1</v>
      </c>
    </row>
    <row r="29" spans="1:8" x14ac:dyDescent="0.25">
      <c r="A29" s="14" t="s">
        <v>74</v>
      </c>
      <c r="B29" s="14" t="s">
        <v>26</v>
      </c>
      <c r="C29" s="15">
        <v>11.45</v>
      </c>
      <c r="D29" s="14">
        <v>1</v>
      </c>
      <c r="E29" s="30">
        <f t="shared" si="0"/>
        <v>11.45</v>
      </c>
      <c r="F29" s="16">
        <v>0</v>
      </c>
      <c r="G29" s="30">
        <f t="shared" si="1"/>
        <v>0</v>
      </c>
      <c r="H29" s="30">
        <f t="shared" si="2"/>
        <v>11.45</v>
      </c>
    </row>
    <row r="30" spans="1:8" x14ac:dyDescent="0.25">
      <c r="A30" s="14" t="s">
        <v>461</v>
      </c>
      <c r="B30" s="14" t="s">
        <v>18</v>
      </c>
      <c r="C30" s="15">
        <v>8.76</v>
      </c>
      <c r="D30" s="14">
        <v>1.5</v>
      </c>
      <c r="E30" s="30">
        <f t="shared" si="0"/>
        <v>13.14</v>
      </c>
      <c r="F30" s="16">
        <v>0</v>
      </c>
      <c r="G30" s="30">
        <f t="shared" si="1"/>
        <v>0</v>
      </c>
      <c r="H30" s="30">
        <f t="shared" si="2"/>
        <v>13.14</v>
      </c>
    </row>
    <row r="31" spans="1:8" x14ac:dyDescent="0.25">
      <c r="A31" s="13" t="s">
        <v>27</v>
      </c>
      <c r="C31" s="30"/>
      <c r="E31" s="30"/>
    </row>
    <row r="32" spans="1:8" x14ac:dyDescent="0.25">
      <c r="A32" s="14" t="s">
        <v>141</v>
      </c>
      <c r="B32" s="14" t="s">
        <v>29</v>
      </c>
      <c r="C32" s="15">
        <v>6.62</v>
      </c>
      <c r="D32" s="14">
        <v>0.75</v>
      </c>
      <c r="E32" s="30">
        <f>ROUND(C32*D32,2)</f>
        <v>4.97</v>
      </c>
      <c r="F32" s="16">
        <v>0</v>
      </c>
      <c r="G32" s="30">
        <f>ROUND(E32*F32,2)</f>
        <v>0</v>
      </c>
      <c r="H32" s="30">
        <f>ROUND(E32-G32,2)</f>
        <v>4.97</v>
      </c>
    </row>
    <row r="33" spans="1:8" x14ac:dyDescent="0.25">
      <c r="A33" s="14" t="s">
        <v>142</v>
      </c>
      <c r="B33" s="14" t="s">
        <v>48</v>
      </c>
      <c r="C33" s="15">
        <v>8</v>
      </c>
      <c r="D33" s="14">
        <v>1</v>
      </c>
      <c r="E33" s="30">
        <f>ROUND(C33*D33,2)</f>
        <v>8</v>
      </c>
      <c r="F33" s="16">
        <v>0</v>
      </c>
      <c r="G33" s="30">
        <f>ROUND(E33*F33,2)</f>
        <v>0</v>
      </c>
      <c r="H33" s="30">
        <f>ROUND(E33-G33,2)</f>
        <v>8</v>
      </c>
    </row>
    <row r="34" spans="1:8" x14ac:dyDescent="0.25">
      <c r="A34" s="13" t="s">
        <v>33</v>
      </c>
      <c r="C34" s="30"/>
      <c r="E34" s="30"/>
    </row>
    <row r="35" spans="1:8" x14ac:dyDescent="0.25">
      <c r="A35" s="14" t="s">
        <v>333</v>
      </c>
      <c r="B35" s="14" t="s">
        <v>29</v>
      </c>
      <c r="C35" s="15">
        <v>1.07</v>
      </c>
      <c r="D35" s="14">
        <v>50</v>
      </c>
      <c r="E35" s="30">
        <f>ROUND(C35*D35,2)</f>
        <v>53.5</v>
      </c>
      <c r="F35" s="16">
        <v>0</v>
      </c>
      <c r="G35" s="30">
        <f>ROUND(E35*F35,2)</f>
        <v>0</v>
      </c>
      <c r="H35" s="30">
        <f>ROUND(E35-G35,2)</f>
        <v>53.5</v>
      </c>
    </row>
    <row r="36" spans="1:8" x14ac:dyDescent="0.25">
      <c r="A36" s="13" t="s">
        <v>114</v>
      </c>
      <c r="C36" s="30"/>
      <c r="E36" s="30"/>
    </row>
    <row r="37" spans="1:8" x14ac:dyDescent="0.25">
      <c r="A37" s="14" t="s">
        <v>115</v>
      </c>
      <c r="B37" s="14" t="s">
        <v>26</v>
      </c>
      <c r="C37" s="15">
        <v>3.3</v>
      </c>
      <c r="D37" s="14">
        <v>1</v>
      </c>
      <c r="E37" s="30">
        <f>ROUND(C37*D37,2)</f>
        <v>3.3</v>
      </c>
      <c r="F37" s="16">
        <v>0</v>
      </c>
      <c r="G37" s="30">
        <f>ROUND(E37*F37,2)</f>
        <v>0</v>
      </c>
      <c r="H37" s="30">
        <f>ROUND(E37-G37,2)</f>
        <v>3.3</v>
      </c>
    </row>
    <row r="38" spans="1:8" x14ac:dyDescent="0.25">
      <c r="A38" s="13" t="s">
        <v>61</v>
      </c>
      <c r="C38" s="30"/>
      <c r="E38" s="30"/>
    </row>
    <row r="39" spans="1:8" x14ac:dyDescent="0.25">
      <c r="A39" s="14" t="s">
        <v>62</v>
      </c>
      <c r="B39" s="14" t="s">
        <v>48</v>
      </c>
      <c r="C39" s="15">
        <v>7.5</v>
      </c>
      <c r="D39" s="14">
        <v>1</v>
      </c>
      <c r="E39" s="30">
        <f>ROUND(C39*D39,2)</f>
        <v>7.5</v>
      </c>
      <c r="F39" s="16">
        <v>0</v>
      </c>
      <c r="G39" s="30">
        <f>ROUND(E39*F39,2)</f>
        <v>0</v>
      </c>
      <c r="H39" s="30">
        <f>ROUND(E39-G39,2)</f>
        <v>7.5</v>
      </c>
    </row>
    <row r="40" spans="1:8" x14ac:dyDescent="0.25">
      <c r="A40" s="13" t="s">
        <v>131</v>
      </c>
      <c r="C40" s="30"/>
      <c r="E40" s="30"/>
    </row>
    <row r="41" spans="1:8" x14ac:dyDescent="0.25">
      <c r="A41" s="14" t="s">
        <v>144</v>
      </c>
      <c r="B41" s="14" t="s">
        <v>124</v>
      </c>
      <c r="C41" s="15">
        <v>0.27</v>
      </c>
      <c r="D41" s="14">
        <f>$D$7</f>
        <v>60</v>
      </c>
      <c r="E41" s="30">
        <f>ROUND(C41*D41,2)</f>
        <v>16.2</v>
      </c>
      <c r="F41" s="16">
        <v>0</v>
      </c>
      <c r="G41" s="30">
        <f>ROUND(E41*F41,2)</f>
        <v>0</v>
      </c>
      <c r="H41" s="30">
        <f>ROUND(E41-G41,2)</f>
        <v>16.2</v>
      </c>
    </row>
    <row r="42" spans="1:8" x14ac:dyDescent="0.25">
      <c r="A42" s="13" t="s">
        <v>34</v>
      </c>
      <c r="C42" s="30"/>
      <c r="E42" s="30"/>
    </row>
    <row r="43" spans="1:8" x14ac:dyDescent="0.25">
      <c r="A43" s="14" t="s">
        <v>35</v>
      </c>
      <c r="B43" s="14" t="s">
        <v>36</v>
      </c>
      <c r="C43" s="15">
        <v>58</v>
      </c>
      <c r="D43" s="14">
        <v>0.33300000000000002</v>
      </c>
      <c r="E43" s="30">
        <f>ROUND(C43*D43,2)</f>
        <v>19.309999999999999</v>
      </c>
      <c r="F43" s="16">
        <v>0</v>
      </c>
      <c r="G43" s="30">
        <f>ROUND(E43*F43,2)</f>
        <v>0</v>
      </c>
      <c r="H43" s="30">
        <f>ROUND(E43-G43,2)</f>
        <v>19.309999999999999</v>
      </c>
    </row>
    <row r="44" spans="1:8" x14ac:dyDescent="0.25">
      <c r="A44" s="13" t="s">
        <v>116</v>
      </c>
      <c r="C44" s="30"/>
      <c r="E44" s="30"/>
    </row>
    <row r="45" spans="1:8" x14ac:dyDescent="0.25">
      <c r="A45" s="14" t="s">
        <v>145</v>
      </c>
      <c r="B45" s="14" t="s">
        <v>48</v>
      </c>
      <c r="C45" s="15">
        <v>6.5</v>
      </c>
      <c r="D45" s="14">
        <v>1</v>
      </c>
      <c r="E45" s="30">
        <f>ROUND(C45*D45,2)</f>
        <v>6.5</v>
      </c>
      <c r="F45" s="16">
        <v>0</v>
      </c>
      <c r="G45" s="30">
        <f>ROUND(E45*F45,2)</f>
        <v>0</v>
      </c>
      <c r="H45" s="30">
        <f>ROUND(E45-G45,2)</f>
        <v>6.5</v>
      </c>
    </row>
    <row r="46" spans="1:8" x14ac:dyDescent="0.25">
      <c r="A46" s="13" t="s">
        <v>146</v>
      </c>
      <c r="C46" s="30"/>
      <c r="E46" s="30"/>
    </row>
    <row r="47" spans="1:8" x14ac:dyDescent="0.25">
      <c r="A47" s="14" t="s">
        <v>147</v>
      </c>
      <c r="B47" s="14" t="s">
        <v>48</v>
      </c>
      <c r="C47" s="15">
        <v>1.55</v>
      </c>
      <c r="D47" s="14">
        <v>1</v>
      </c>
      <c r="E47" s="30">
        <f>ROUND(C47*D47,2)</f>
        <v>1.55</v>
      </c>
      <c r="F47" s="16">
        <v>0</v>
      </c>
      <c r="G47" s="30">
        <f>ROUND(E47*F47,2)</f>
        <v>0</v>
      </c>
      <c r="H47" s="30">
        <f>ROUND(E47-G47,2)</f>
        <v>1.55</v>
      </c>
    </row>
    <row r="48" spans="1:8" x14ac:dyDescent="0.25">
      <c r="A48" s="13" t="s">
        <v>118</v>
      </c>
      <c r="C48" s="30"/>
      <c r="E48" s="30"/>
    </row>
    <row r="49" spans="1:8" x14ac:dyDescent="0.25">
      <c r="A49" s="14" t="s">
        <v>119</v>
      </c>
      <c r="B49" s="14" t="s">
        <v>48</v>
      </c>
      <c r="C49" s="15">
        <v>10</v>
      </c>
      <c r="D49" s="14">
        <v>0.33300000000000002</v>
      </c>
      <c r="E49" s="30">
        <f>ROUND(C49*D49,2)</f>
        <v>3.33</v>
      </c>
      <c r="F49" s="16">
        <v>0</v>
      </c>
      <c r="G49" s="30">
        <f>ROUND(E49*F49,2)</f>
        <v>0</v>
      </c>
      <c r="H49" s="30">
        <f>ROUND(E49-G49,2)</f>
        <v>3.33</v>
      </c>
    </row>
    <row r="50" spans="1:8" x14ac:dyDescent="0.25">
      <c r="A50" s="13" t="s">
        <v>37</v>
      </c>
      <c r="C50" s="30"/>
      <c r="E50" s="30"/>
    </row>
    <row r="51" spans="1:8" x14ac:dyDescent="0.25">
      <c r="A51" s="14" t="s">
        <v>38</v>
      </c>
      <c r="B51" s="14" t="s">
        <v>39</v>
      </c>
      <c r="C51" s="15">
        <v>16.54</v>
      </c>
      <c r="D51" s="14">
        <v>0.22090000000000001</v>
      </c>
      <c r="E51" s="30">
        <f>ROUND(C51*D51,2)</f>
        <v>3.65</v>
      </c>
      <c r="F51" s="16">
        <v>0</v>
      </c>
      <c r="G51" s="30">
        <f>ROUND(E51*F51,2)</f>
        <v>0</v>
      </c>
      <c r="H51" s="30">
        <f>ROUND(E51-G51,2)</f>
        <v>3.65</v>
      </c>
    </row>
    <row r="52" spans="1:8" x14ac:dyDescent="0.25">
      <c r="A52" s="14" t="s">
        <v>134</v>
      </c>
      <c r="B52" s="14" t="s">
        <v>39</v>
      </c>
      <c r="C52" s="15">
        <v>16.54</v>
      </c>
      <c r="D52" s="14">
        <v>8.5099999999999995E-2</v>
      </c>
      <c r="E52" s="30">
        <f>ROUND(C52*D52,2)</f>
        <v>1.41</v>
      </c>
      <c r="F52" s="16">
        <v>0</v>
      </c>
      <c r="G52" s="30">
        <f>ROUND(E52*F52,2)</f>
        <v>0</v>
      </c>
      <c r="H52" s="30">
        <f>ROUND(E52-G52,2)</f>
        <v>1.41</v>
      </c>
    </row>
    <row r="53" spans="1:8" x14ac:dyDescent="0.25">
      <c r="A53" s="14" t="s">
        <v>91</v>
      </c>
      <c r="B53" s="14" t="s">
        <v>39</v>
      </c>
      <c r="C53" s="15">
        <v>16.54</v>
      </c>
      <c r="D53" s="14">
        <v>2.35E-2</v>
      </c>
      <c r="E53" s="30">
        <f>ROUND(C53*D53,2)</f>
        <v>0.39</v>
      </c>
      <c r="F53" s="16">
        <v>0</v>
      </c>
      <c r="G53" s="30">
        <f>ROUND(E53*F53,2)</f>
        <v>0</v>
      </c>
      <c r="H53" s="30">
        <f>ROUND(E53-G53,2)</f>
        <v>0.39</v>
      </c>
    </row>
    <row r="54" spans="1:8" x14ac:dyDescent="0.25">
      <c r="A54" s="13" t="s">
        <v>43</v>
      </c>
      <c r="C54" s="30"/>
      <c r="E54" s="30"/>
    </row>
    <row r="55" spans="1:8" x14ac:dyDescent="0.25">
      <c r="A55" s="14" t="s">
        <v>42</v>
      </c>
      <c r="B55" s="14" t="s">
        <v>39</v>
      </c>
      <c r="C55" s="15">
        <v>9.06</v>
      </c>
      <c r="D55" s="14">
        <v>5.0799999999999998E-2</v>
      </c>
      <c r="E55" s="30">
        <f>ROUND(C55*D55,2)</f>
        <v>0.46</v>
      </c>
      <c r="F55" s="16">
        <v>0</v>
      </c>
      <c r="G55" s="30">
        <f>ROUND(E55*F55,2)</f>
        <v>0</v>
      </c>
      <c r="H55" s="30">
        <f>ROUND(E55-G55,2)</f>
        <v>0.46</v>
      </c>
    </row>
    <row r="56" spans="1:8" x14ac:dyDescent="0.25">
      <c r="A56" s="14" t="s">
        <v>91</v>
      </c>
      <c r="B56" s="14" t="s">
        <v>39</v>
      </c>
      <c r="C56" s="15">
        <v>9.06</v>
      </c>
      <c r="D56" s="14">
        <v>1.18E-2</v>
      </c>
      <c r="E56" s="30">
        <f>ROUND(C56*D56,2)</f>
        <v>0.11</v>
      </c>
      <c r="F56" s="16">
        <v>0</v>
      </c>
      <c r="G56" s="30">
        <f>ROUND(E56*F56,2)</f>
        <v>0</v>
      </c>
      <c r="H56" s="30">
        <f>ROUND(E56-G56,2)</f>
        <v>0.11</v>
      </c>
    </row>
    <row r="57" spans="1:8" x14ac:dyDescent="0.25">
      <c r="A57" s="14" t="s">
        <v>44</v>
      </c>
      <c r="B57" s="14" t="s">
        <v>39</v>
      </c>
      <c r="C57" s="15">
        <v>16.52</v>
      </c>
      <c r="D57" s="14">
        <v>0.29659999999999997</v>
      </c>
      <c r="E57" s="30">
        <f>ROUND(C57*D57,2)</f>
        <v>4.9000000000000004</v>
      </c>
      <c r="F57" s="16">
        <v>0</v>
      </c>
      <c r="G57" s="30">
        <f>ROUND(E57*F57,2)</f>
        <v>0</v>
      </c>
      <c r="H57" s="30">
        <f>ROUND(E57-G57,2)</f>
        <v>4.9000000000000004</v>
      </c>
    </row>
    <row r="58" spans="1:8" x14ac:dyDescent="0.25">
      <c r="A58" s="13" t="s">
        <v>45</v>
      </c>
      <c r="C58" s="30"/>
      <c r="E58" s="30"/>
    </row>
    <row r="59" spans="1:8" x14ac:dyDescent="0.25">
      <c r="A59" s="14" t="s">
        <v>38</v>
      </c>
      <c r="B59" s="14" t="s">
        <v>19</v>
      </c>
      <c r="C59" s="15">
        <v>4.4800000000000004</v>
      </c>
      <c r="D59" s="14">
        <v>3.4115000000000002</v>
      </c>
      <c r="E59" s="30">
        <f>ROUND(C59*D59,2)</f>
        <v>15.28</v>
      </c>
      <c r="F59" s="16">
        <v>0</v>
      </c>
      <c r="G59" s="30">
        <f>ROUND(E59*F59,2)</f>
        <v>0</v>
      </c>
      <c r="H59" s="30">
        <f>ROUND(E59-G59,2)</f>
        <v>15.28</v>
      </c>
    </row>
    <row r="60" spans="1:8" x14ac:dyDescent="0.25">
      <c r="A60" s="14" t="s">
        <v>134</v>
      </c>
      <c r="B60" s="14" t="s">
        <v>19</v>
      </c>
      <c r="C60" s="15">
        <v>4.4800000000000004</v>
      </c>
      <c r="D60" s="14">
        <v>1.4244000000000001</v>
      </c>
      <c r="E60" s="30">
        <f>ROUND(C60*D60,2)</f>
        <v>6.38</v>
      </c>
      <c r="F60" s="16">
        <v>0</v>
      </c>
      <c r="G60" s="30">
        <f>ROUND(E60*F60,2)</f>
        <v>0</v>
      </c>
      <c r="H60" s="30">
        <f>ROUND(E60-G60,2)</f>
        <v>6.38</v>
      </c>
    </row>
    <row r="61" spans="1:8" x14ac:dyDescent="0.25">
      <c r="A61" s="14" t="s">
        <v>91</v>
      </c>
      <c r="B61" s="14" t="s">
        <v>19</v>
      </c>
      <c r="C61" s="15">
        <v>4.4800000000000004</v>
      </c>
      <c r="D61" s="14">
        <v>0.2994</v>
      </c>
      <c r="E61" s="30">
        <f>ROUND(C61*D61,2)</f>
        <v>1.34</v>
      </c>
      <c r="F61" s="16">
        <v>0</v>
      </c>
      <c r="G61" s="30">
        <f>ROUND(E61*F61,2)</f>
        <v>0</v>
      </c>
      <c r="H61" s="30">
        <f>ROUND(E61-G61,2)</f>
        <v>1.34</v>
      </c>
    </row>
    <row r="62" spans="1:8" x14ac:dyDescent="0.25">
      <c r="A62" s="13" t="s">
        <v>47</v>
      </c>
      <c r="C62" s="30"/>
      <c r="E62" s="30"/>
    </row>
    <row r="63" spans="1:8" x14ac:dyDescent="0.25">
      <c r="A63" s="14" t="s">
        <v>42</v>
      </c>
      <c r="B63" s="14" t="s">
        <v>48</v>
      </c>
      <c r="C63" s="15">
        <v>5.98</v>
      </c>
      <c r="D63" s="14">
        <v>1</v>
      </c>
      <c r="E63" s="30">
        <f>ROUND(C63*D63,2)</f>
        <v>5.98</v>
      </c>
      <c r="F63" s="16">
        <v>0</v>
      </c>
      <c r="G63" s="30">
        <f>ROUND(E63*F63,2)</f>
        <v>0</v>
      </c>
      <c r="H63" s="30">
        <f t="shared" ref="H63:H69" si="3">ROUND(E63-G63,2)</f>
        <v>5.98</v>
      </c>
    </row>
    <row r="64" spans="1:8" x14ac:dyDescent="0.25">
      <c r="A64" s="14" t="s">
        <v>38</v>
      </c>
      <c r="B64" s="14" t="s">
        <v>48</v>
      </c>
      <c r="C64" s="15">
        <v>2.09</v>
      </c>
      <c r="D64" s="14">
        <v>1</v>
      </c>
      <c r="E64" s="30">
        <f>ROUND(C64*D64,2)</f>
        <v>2.09</v>
      </c>
      <c r="F64" s="16">
        <v>0</v>
      </c>
      <c r="G64" s="30">
        <f>ROUND(E64*F64,2)</f>
        <v>0</v>
      </c>
      <c r="H64" s="30">
        <f t="shared" si="3"/>
        <v>2.09</v>
      </c>
    </row>
    <row r="65" spans="1:8" x14ac:dyDescent="0.25">
      <c r="A65" s="14" t="s">
        <v>134</v>
      </c>
      <c r="B65" s="14" t="s">
        <v>48</v>
      </c>
      <c r="C65" s="15">
        <v>4.1500000000000004</v>
      </c>
      <c r="D65" s="14">
        <v>1</v>
      </c>
      <c r="E65" s="30">
        <f>ROUND(C65*D65,2)</f>
        <v>4.1500000000000004</v>
      </c>
      <c r="F65" s="16">
        <v>0</v>
      </c>
      <c r="G65" s="30">
        <f>ROUND(E65*F65,2)</f>
        <v>0</v>
      </c>
      <c r="H65" s="30">
        <f t="shared" si="3"/>
        <v>4.1500000000000004</v>
      </c>
    </row>
    <row r="66" spans="1:8" x14ac:dyDescent="0.25">
      <c r="A66" s="14" t="s">
        <v>91</v>
      </c>
      <c r="B66" s="14" t="s">
        <v>48</v>
      </c>
      <c r="C66" s="15">
        <v>0.4</v>
      </c>
      <c r="D66" s="14">
        <v>1</v>
      </c>
      <c r="E66" s="30">
        <f>ROUND(C66*D66,2)</f>
        <v>0.4</v>
      </c>
      <c r="F66" s="16">
        <v>0</v>
      </c>
      <c r="G66" s="30">
        <f>ROUND(E66*F66,2)</f>
        <v>0</v>
      </c>
      <c r="H66" s="30">
        <f t="shared" si="3"/>
        <v>0.4</v>
      </c>
    </row>
    <row r="67" spans="1:8" x14ac:dyDescent="0.25">
      <c r="A67" s="9" t="s">
        <v>49</v>
      </c>
      <c r="B67" s="9" t="s">
        <v>48</v>
      </c>
      <c r="C67" s="10">
        <v>18.260000000000002</v>
      </c>
      <c r="D67" s="9">
        <v>1</v>
      </c>
      <c r="E67" s="28">
        <f>ROUND(C67*D67,2)</f>
        <v>18.260000000000002</v>
      </c>
      <c r="F67" s="11">
        <v>0</v>
      </c>
      <c r="G67" s="28">
        <f>ROUND(E67*F67,2)</f>
        <v>0</v>
      </c>
      <c r="H67" s="28">
        <f t="shared" si="3"/>
        <v>18.260000000000002</v>
      </c>
    </row>
    <row r="68" spans="1:8" x14ac:dyDescent="0.25">
      <c r="A68" s="7" t="s">
        <v>50</v>
      </c>
      <c r="C68" s="30"/>
      <c r="E68" s="30">
        <f>SUM(E12:E67)</f>
        <v>492.76999999999981</v>
      </c>
      <c r="G68" s="12">
        <f>SUM(G12:G67)</f>
        <v>0</v>
      </c>
      <c r="H68" s="12">
        <f t="shared" si="3"/>
        <v>492.77</v>
      </c>
    </row>
    <row r="69" spans="1:8" x14ac:dyDescent="0.25">
      <c r="A69" s="7" t="s">
        <v>51</v>
      </c>
      <c r="C69" s="30"/>
      <c r="E69" s="30">
        <f>+E8-E68</f>
        <v>377.23000000000019</v>
      </c>
      <c r="G69" s="12">
        <f>+G8-G68</f>
        <v>0</v>
      </c>
      <c r="H69" s="12">
        <f t="shared" si="3"/>
        <v>377.23</v>
      </c>
    </row>
    <row r="70" spans="1:8" x14ac:dyDescent="0.25">
      <c r="A70" t="s">
        <v>12</v>
      </c>
      <c r="C70" s="30"/>
      <c r="E70" s="30"/>
    </row>
    <row r="71" spans="1:8" x14ac:dyDescent="0.25">
      <c r="A71" s="7" t="s">
        <v>52</v>
      </c>
      <c r="C71" s="30"/>
      <c r="E71" s="30"/>
    </row>
    <row r="72" spans="1:8" x14ac:dyDescent="0.25">
      <c r="A72" s="14" t="s">
        <v>42</v>
      </c>
      <c r="B72" s="14" t="s">
        <v>48</v>
      </c>
      <c r="C72" s="15">
        <v>14.68</v>
      </c>
      <c r="D72" s="14">
        <v>1</v>
      </c>
      <c r="E72" s="30">
        <f>ROUND(C72*D72,2)</f>
        <v>14.68</v>
      </c>
      <c r="F72" s="16">
        <v>0</v>
      </c>
      <c r="G72" s="30">
        <f>ROUND(E72*F72,2)</f>
        <v>0</v>
      </c>
      <c r="H72" s="30">
        <f t="shared" ref="H72:H78" si="4">ROUND(E72-G72,2)</f>
        <v>14.68</v>
      </c>
    </row>
    <row r="73" spans="1:8" x14ac:dyDescent="0.25">
      <c r="A73" s="14" t="s">
        <v>38</v>
      </c>
      <c r="B73" s="14" t="s">
        <v>48</v>
      </c>
      <c r="C73" s="15">
        <v>14.84</v>
      </c>
      <c r="D73" s="14">
        <v>1</v>
      </c>
      <c r="E73" s="30">
        <f>ROUND(C73*D73,2)</f>
        <v>14.84</v>
      </c>
      <c r="F73" s="16">
        <v>0</v>
      </c>
      <c r="G73" s="30">
        <f>ROUND(E73*F73,2)</f>
        <v>0</v>
      </c>
      <c r="H73" s="30">
        <f t="shared" si="4"/>
        <v>14.84</v>
      </c>
    </row>
    <row r="74" spans="1:8" x14ac:dyDescent="0.25">
      <c r="A74" s="14" t="s">
        <v>134</v>
      </c>
      <c r="B74" s="14" t="s">
        <v>48</v>
      </c>
      <c r="C74" s="15">
        <v>18.260000000000002</v>
      </c>
      <c r="D74" s="14">
        <v>1</v>
      </c>
      <c r="E74" s="30">
        <f>ROUND(C74*D74,2)</f>
        <v>18.260000000000002</v>
      </c>
      <c r="F74" s="16">
        <v>0</v>
      </c>
      <c r="G74" s="30">
        <f>ROUND(E74*F74,2)</f>
        <v>0</v>
      </c>
      <c r="H74" s="30">
        <f t="shared" si="4"/>
        <v>18.260000000000002</v>
      </c>
    </row>
    <row r="75" spans="1:8" x14ac:dyDescent="0.25">
      <c r="A75" s="9" t="s">
        <v>91</v>
      </c>
      <c r="B75" s="9" t="s">
        <v>48</v>
      </c>
      <c r="C75" s="10">
        <v>2.92</v>
      </c>
      <c r="D75" s="9">
        <v>1</v>
      </c>
      <c r="E75" s="28">
        <f>ROUND(C75*D75,2)</f>
        <v>2.92</v>
      </c>
      <c r="F75" s="11">
        <v>0</v>
      </c>
      <c r="G75" s="28">
        <f>ROUND(E75*F75,2)</f>
        <v>0</v>
      </c>
      <c r="H75" s="28">
        <f t="shared" si="4"/>
        <v>2.92</v>
      </c>
    </row>
    <row r="76" spans="1:8" x14ac:dyDescent="0.25">
      <c r="A76" s="7" t="s">
        <v>53</v>
      </c>
      <c r="C76" s="30"/>
      <c r="E76" s="30">
        <f>SUM(E72:E75)</f>
        <v>50.7</v>
      </c>
      <c r="G76" s="12">
        <f>SUM(G72:G75)</f>
        <v>0</v>
      </c>
      <c r="H76" s="12">
        <f t="shared" si="4"/>
        <v>50.7</v>
      </c>
    </row>
    <row r="77" spans="1:8" x14ac:dyDescent="0.25">
      <c r="A77" s="7" t="s">
        <v>54</v>
      </c>
      <c r="C77" s="30"/>
      <c r="E77" s="30">
        <f>+E68+E76</f>
        <v>543.4699999999998</v>
      </c>
      <c r="G77" s="12">
        <f>+G68+G76</f>
        <v>0</v>
      </c>
      <c r="H77" s="12">
        <f t="shared" si="4"/>
        <v>543.47</v>
      </c>
    </row>
    <row r="78" spans="1:8" x14ac:dyDescent="0.25">
      <c r="A78" s="7" t="s">
        <v>55</v>
      </c>
      <c r="C78" s="30"/>
      <c r="E78" s="30">
        <f>+E8-E77</f>
        <v>326.5300000000002</v>
      </c>
      <c r="G78" s="12">
        <f>+G8-G77</f>
        <v>0</v>
      </c>
      <c r="H78" s="12">
        <f t="shared" si="4"/>
        <v>326.52999999999997</v>
      </c>
    </row>
    <row r="79" spans="1:8" x14ac:dyDescent="0.25">
      <c r="A79" t="s">
        <v>120</v>
      </c>
      <c r="C79" s="30"/>
      <c r="E79" s="30"/>
    </row>
    <row r="80" spans="1:8" x14ac:dyDescent="0.25">
      <c r="A80" t="s">
        <v>427</v>
      </c>
      <c r="C80" s="30"/>
      <c r="E80" s="30"/>
    </row>
    <row r="81" spans="1:5" x14ac:dyDescent="0.25">
      <c r="C81" s="30"/>
      <c r="E81" s="30"/>
    </row>
    <row r="82" spans="1:5" x14ac:dyDescent="0.25">
      <c r="A82" s="7" t="s">
        <v>121</v>
      </c>
      <c r="C82" s="30"/>
      <c r="E82" s="30"/>
    </row>
    <row r="83" spans="1:5" x14ac:dyDescent="0.25">
      <c r="A83" s="7" t="s">
        <v>122</v>
      </c>
      <c r="C83" s="30"/>
      <c r="E83" s="30"/>
    </row>
    <row r="84" spans="1:5" x14ac:dyDescent="0.25">
      <c r="C84" s="30"/>
      <c r="E84" s="30"/>
    </row>
    <row r="85" spans="1:5" x14ac:dyDescent="0.25">
      <c r="C85" s="30"/>
      <c r="E85" s="30"/>
    </row>
    <row r="86" spans="1:5" x14ac:dyDescent="0.25">
      <c r="C86" s="30"/>
      <c r="E86" s="30"/>
    </row>
    <row r="87" spans="1:5" x14ac:dyDescent="0.25">
      <c r="C87" s="30"/>
      <c r="E87" s="30"/>
    </row>
    <row r="88" spans="1:5" x14ac:dyDescent="0.25">
      <c r="C88" s="30"/>
      <c r="E88" s="30"/>
    </row>
    <row r="89" spans="1:5" x14ac:dyDescent="0.25">
      <c r="C89" s="30"/>
      <c r="E89" s="30"/>
    </row>
    <row r="90" spans="1:5" x14ac:dyDescent="0.25">
      <c r="C90" s="30"/>
      <c r="E90" s="30"/>
    </row>
    <row r="91" spans="1:5" x14ac:dyDescent="0.25">
      <c r="C91" s="30"/>
      <c r="E91" s="30"/>
    </row>
    <row r="92" spans="1:5" x14ac:dyDescent="0.25">
      <c r="C92" s="30"/>
      <c r="E92" s="30"/>
    </row>
    <row r="93" spans="1:5" x14ac:dyDescent="0.25">
      <c r="C93" s="30"/>
      <c r="E93" s="30"/>
    </row>
    <row r="94" spans="1:5" x14ac:dyDescent="0.25">
      <c r="C94" s="30"/>
      <c r="E94" s="30"/>
    </row>
    <row r="95" spans="1:5" x14ac:dyDescent="0.25">
      <c r="C95" s="30"/>
      <c r="E95" s="30"/>
    </row>
    <row r="96" spans="1:5" x14ac:dyDescent="0.25">
      <c r="C96" s="30"/>
      <c r="E96" s="30"/>
    </row>
    <row r="97" spans="1:5" x14ac:dyDescent="0.25">
      <c r="C97" s="30"/>
      <c r="E97" s="30"/>
    </row>
    <row r="98" spans="1:5" x14ac:dyDescent="0.25">
      <c r="C98" s="30"/>
      <c r="E98" s="30"/>
    </row>
    <row r="99" spans="1:5" x14ac:dyDescent="0.25">
      <c r="A99" s="7" t="s">
        <v>50</v>
      </c>
      <c r="E99" s="34">
        <f>VLOOKUP(A99,$A$1:$H$98,5,FALSE)</f>
        <v>492.76999999999981</v>
      </c>
    </row>
    <row r="100" spans="1:5" x14ac:dyDescent="0.25">
      <c r="A100" s="7" t="s">
        <v>295</v>
      </c>
      <c r="E100" s="34">
        <f>VLOOKUP(A100,$A$1:$H$98,5,FALSE)</f>
        <v>50.7</v>
      </c>
    </row>
    <row r="101" spans="1:5" x14ac:dyDescent="0.25">
      <c r="A101" s="7" t="s">
        <v>296</v>
      </c>
      <c r="E101" s="34">
        <f t="shared" ref="E101:E102" si="5">VLOOKUP(A101,$A$1:$H$98,5,FALSE)</f>
        <v>543.4699999999998</v>
      </c>
    </row>
    <row r="102" spans="1:5" x14ac:dyDescent="0.25">
      <c r="A102" s="7" t="s">
        <v>55</v>
      </c>
      <c r="E102" s="34">
        <f t="shared" si="5"/>
        <v>326.5300000000002</v>
      </c>
    </row>
    <row r="104" spans="1:5" x14ac:dyDescent="0.25">
      <c r="A104" s="43" t="s">
        <v>257</v>
      </c>
      <c r="D104" s="39" t="s">
        <v>258</v>
      </c>
    </row>
    <row r="105" spans="1:5" x14ac:dyDescent="0.25">
      <c r="B105" s="34">
        <f>E102</f>
        <v>326.5300000000002</v>
      </c>
      <c r="E105" s="34">
        <f>E102</f>
        <v>326.5300000000002</v>
      </c>
    </row>
    <row r="106" spans="1:5" x14ac:dyDescent="0.25">
      <c r="A106">
        <f>A107-Calculator!$B$15</f>
        <v>205</v>
      </c>
      <c r="B106">
        <f t="dataTable" ref="B106:B112" dt2D="0" dtr="0" r1="D7"/>
        <v>2389.88</v>
      </c>
      <c r="D106">
        <f>D107-Calculator!$B$27</f>
        <v>45</v>
      </c>
      <c r="E106">
        <f t="dataTable" ref="E106:E112" dt2D="0" dtr="0" r1="D7" ca="1"/>
        <v>113.08000000000015</v>
      </c>
    </row>
    <row r="107" spans="1:5" x14ac:dyDescent="0.25">
      <c r="A107">
        <f>A108-Calculator!$B$15</f>
        <v>210</v>
      </c>
      <c r="B107">
        <v>2461.0300000000002</v>
      </c>
      <c r="D107">
        <f>D108-Calculator!$B$27</f>
        <v>50</v>
      </c>
      <c r="E107">
        <v>184.23000000000013</v>
      </c>
    </row>
    <row r="108" spans="1:5" x14ac:dyDescent="0.25">
      <c r="A108">
        <f>A109-Calculator!$B$15</f>
        <v>215</v>
      </c>
      <c r="B108">
        <v>2532.1800000000003</v>
      </c>
      <c r="D108">
        <f>D109-Calculator!$B$27</f>
        <v>55</v>
      </c>
      <c r="E108">
        <v>255.38000000000011</v>
      </c>
    </row>
    <row r="109" spans="1:5" x14ac:dyDescent="0.25">
      <c r="A109">
        <f>Calculator!B10</f>
        <v>220</v>
      </c>
      <c r="B109">
        <v>2603.33</v>
      </c>
      <c r="D109">
        <f>Calculator!B22</f>
        <v>60</v>
      </c>
      <c r="E109">
        <v>326.5300000000002</v>
      </c>
    </row>
    <row r="110" spans="1:5" x14ac:dyDescent="0.25">
      <c r="A110">
        <f>A109+Calculator!$B$15</f>
        <v>225</v>
      </c>
      <c r="B110">
        <v>2674.48</v>
      </c>
      <c r="D110">
        <f>D109+Calculator!$B$27</f>
        <v>65</v>
      </c>
      <c r="E110">
        <v>397.68000000000018</v>
      </c>
    </row>
    <row r="111" spans="1:5" x14ac:dyDescent="0.25">
      <c r="A111">
        <f>A110+Calculator!$B$15</f>
        <v>230</v>
      </c>
      <c r="B111">
        <v>2745.63</v>
      </c>
      <c r="D111">
        <f>D110+Calculator!$B$27</f>
        <v>70</v>
      </c>
      <c r="E111">
        <v>468.83000000000015</v>
      </c>
    </row>
    <row r="112" spans="1:5" x14ac:dyDescent="0.25">
      <c r="A112">
        <f>A111+Calculator!$B$15</f>
        <v>235</v>
      </c>
      <c r="B112">
        <v>2816.78</v>
      </c>
      <c r="D112">
        <f>D111+Calculator!$B$27</f>
        <v>75</v>
      </c>
      <c r="E112">
        <v>539.98000000000013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90421-08E5-47FA-BFF5-F0DB6A725073}">
  <dimension ref="A1:H112"/>
  <sheetViews>
    <sheetView topLeftCell="A37" workbookViewId="0">
      <selection activeCell="D44" sqref="D44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101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410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466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124</v>
      </c>
      <c r="C7" s="49">
        <f>IF(Calculator!B7="Soybeans",Calculator!B13,IF(Calculator!B19="Soybeans",Calculator!B25,13.66))</f>
        <v>14.5</v>
      </c>
      <c r="D7" s="50">
        <f>IF(Calculator!B7="Soybeans",Calculator!B10,IF(Calculator!B19="Soybeans",Calculator!B22,42))</f>
        <v>60</v>
      </c>
      <c r="E7" s="28">
        <f>ROUND(C7*D7,2)</f>
        <v>870</v>
      </c>
      <c r="F7" s="11">
        <v>0</v>
      </c>
      <c r="G7" s="28">
        <f>ROUND(E7*F7,2)</f>
        <v>0</v>
      </c>
      <c r="H7" s="28">
        <f>ROUND(E7-G7,2)</f>
        <v>870</v>
      </c>
    </row>
    <row r="8" spans="1:8" x14ac:dyDescent="0.25">
      <c r="A8" s="7" t="s">
        <v>11</v>
      </c>
      <c r="C8" s="30"/>
      <c r="E8" s="30">
        <f>SUM(E7:E7)</f>
        <v>870</v>
      </c>
      <c r="G8" s="12">
        <f>SUM(G7:G7)</f>
        <v>0</v>
      </c>
      <c r="H8" s="12">
        <f>ROUND(E8-G8,2)</f>
        <v>870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5</v>
      </c>
      <c r="E12" s="30">
        <f>ROUND(C12*D12,2)</f>
        <v>38</v>
      </c>
      <c r="F12" s="16">
        <v>0</v>
      </c>
      <c r="G12" s="30">
        <f>ROUND(E12*F12,2)</f>
        <v>0</v>
      </c>
      <c r="H12" s="30">
        <f>ROUND(E12-G12,2)</f>
        <v>38</v>
      </c>
    </row>
    <row r="13" spans="1:8" x14ac:dyDescent="0.25">
      <c r="A13" s="13" t="s">
        <v>17</v>
      </c>
      <c r="C13" s="30"/>
      <c r="E13" s="30"/>
    </row>
    <row r="14" spans="1:8" x14ac:dyDescent="0.25">
      <c r="A14" s="14" t="s">
        <v>136</v>
      </c>
      <c r="B14" s="14" t="s">
        <v>18</v>
      </c>
      <c r="C14" s="15">
        <v>0.37</v>
      </c>
      <c r="D14" s="14">
        <v>16</v>
      </c>
      <c r="E14" s="30">
        <f>ROUND(C14*D14,2)</f>
        <v>5.92</v>
      </c>
      <c r="F14" s="16">
        <v>0</v>
      </c>
      <c r="G14" s="30">
        <f>ROUND(E14*F14,2)</f>
        <v>0</v>
      </c>
      <c r="H14" s="30">
        <f>ROUND(E14-G14,2)</f>
        <v>5.92</v>
      </c>
    </row>
    <row r="15" spans="1:8" x14ac:dyDescent="0.25">
      <c r="A15" s="14" t="s">
        <v>137</v>
      </c>
      <c r="B15" s="14" t="s">
        <v>19</v>
      </c>
      <c r="C15" s="15">
        <v>8.61</v>
      </c>
      <c r="D15" s="14">
        <v>0.6</v>
      </c>
      <c r="E15" s="30">
        <f>ROUND(C15*D15,2)</f>
        <v>5.17</v>
      </c>
      <c r="F15" s="16">
        <v>0</v>
      </c>
      <c r="G15" s="30">
        <f>ROUND(E15*F15,2)</f>
        <v>0</v>
      </c>
      <c r="H15" s="30">
        <f>ROUND(E15-G15,2)</f>
        <v>5.17</v>
      </c>
    </row>
    <row r="16" spans="1:8" x14ac:dyDescent="0.25">
      <c r="A16" s="13" t="s">
        <v>20</v>
      </c>
      <c r="C16" s="30"/>
      <c r="E16" s="30"/>
    </row>
    <row r="17" spans="1:8" x14ac:dyDescent="0.25">
      <c r="A17" s="14" t="s">
        <v>125</v>
      </c>
      <c r="B17" s="14" t="s">
        <v>21</v>
      </c>
      <c r="C17" s="15">
        <v>50</v>
      </c>
      <c r="D17" s="14">
        <v>0.87</v>
      </c>
      <c r="E17" s="30">
        <f>ROUND(C17*D17,2)</f>
        <v>43.5</v>
      </c>
      <c r="F17" s="16">
        <v>0</v>
      </c>
      <c r="G17" s="30">
        <f>ROUND(E17*F17,2)</f>
        <v>0</v>
      </c>
      <c r="H17" s="30">
        <f>ROUND(E17-G17,2)</f>
        <v>43.5</v>
      </c>
    </row>
    <row r="18" spans="1:8" x14ac:dyDescent="0.25">
      <c r="A18" s="14" t="s">
        <v>22</v>
      </c>
      <c r="B18" s="14" t="s">
        <v>21</v>
      </c>
      <c r="C18" s="15">
        <v>46.6</v>
      </c>
      <c r="D18" s="14">
        <v>1.33</v>
      </c>
      <c r="E18" s="30">
        <f>ROUND(C18*D18,2)</f>
        <v>61.98</v>
      </c>
      <c r="F18" s="16">
        <v>0</v>
      </c>
      <c r="G18" s="30">
        <f>ROUND(E18*F18,2)</f>
        <v>0</v>
      </c>
      <c r="H18" s="30">
        <f>ROUND(E18-G18,2)</f>
        <v>61.98</v>
      </c>
    </row>
    <row r="19" spans="1:8" x14ac:dyDescent="0.25">
      <c r="A19" s="13" t="s">
        <v>23</v>
      </c>
      <c r="C19" s="30"/>
      <c r="E19" s="30"/>
    </row>
    <row r="20" spans="1:8" x14ac:dyDescent="0.25">
      <c r="A20" s="14" t="s">
        <v>332</v>
      </c>
      <c r="B20" s="14" t="s">
        <v>18</v>
      </c>
      <c r="C20" s="15">
        <v>7.63</v>
      </c>
      <c r="D20" s="14">
        <v>1.6</v>
      </c>
      <c r="E20" s="30">
        <f>ROUND(C20*D20,2)</f>
        <v>12.21</v>
      </c>
      <c r="F20" s="16">
        <v>0</v>
      </c>
      <c r="G20" s="30">
        <f>ROUND(E20*F20,2)</f>
        <v>0</v>
      </c>
      <c r="H20" s="30">
        <f>ROUND(E20-G20,2)</f>
        <v>12.21</v>
      </c>
    </row>
    <row r="21" spans="1:8" x14ac:dyDescent="0.25">
      <c r="A21" s="14" t="s">
        <v>334</v>
      </c>
      <c r="B21" s="14" t="s">
        <v>18</v>
      </c>
      <c r="C21" s="15">
        <v>5.31</v>
      </c>
      <c r="D21" s="14">
        <v>13.7</v>
      </c>
      <c r="E21" s="30">
        <f>ROUND(C21*D21,2)</f>
        <v>72.75</v>
      </c>
      <c r="F21" s="16">
        <v>0</v>
      </c>
      <c r="G21" s="30">
        <f>ROUND(E21*F21,2)</f>
        <v>0</v>
      </c>
      <c r="H21" s="30">
        <f>ROUND(E21-G21,2)</f>
        <v>72.75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0.34</v>
      </c>
      <c r="D23" s="14">
        <v>64</v>
      </c>
      <c r="E23" s="30">
        <f t="shared" ref="E23:E31" si="0">ROUND(C23*D23,2)</f>
        <v>21.76</v>
      </c>
      <c r="F23" s="16">
        <v>0</v>
      </c>
      <c r="G23" s="30">
        <f t="shared" ref="G23:G31" si="1">ROUND(E23*F23,2)</f>
        <v>0</v>
      </c>
      <c r="H23" s="30">
        <f t="shared" ref="H23:H31" si="2">ROUND(E23-G23,2)</f>
        <v>21.76</v>
      </c>
    </row>
    <row r="24" spans="1:8" x14ac:dyDescent="0.25">
      <c r="A24" s="14" t="s">
        <v>138</v>
      </c>
      <c r="B24" s="14" t="s">
        <v>26</v>
      </c>
      <c r="C24" s="15">
        <v>3.33</v>
      </c>
      <c r="D24" s="14">
        <v>2</v>
      </c>
      <c r="E24" s="30">
        <f t="shared" si="0"/>
        <v>6.66</v>
      </c>
      <c r="F24" s="16">
        <v>0</v>
      </c>
      <c r="G24" s="30">
        <f t="shared" si="1"/>
        <v>0</v>
      </c>
      <c r="H24" s="30">
        <f t="shared" si="2"/>
        <v>6.66</v>
      </c>
    </row>
    <row r="25" spans="1:8" x14ac:dyDescent="0.25">
      <c r="A25" s="14" t="s">
        <v>104</v>
      </c>
      <c r="B25" s="14" t="s">
        <v>26</v>
      </c>
      <c r="C25" s="15">
        <v>13.86</v>
      </c>
      <c r="D25" s="14">
        <v>1</v>
      </c>
      <c r="E25" s="30">
        <f t="shared" si="0"/>
        <v>13.86</v>
      </c>
      <c r="F25" s="16">
        <v>0</v>
      </c>
      <c r="G25" s="30">
        <f t="shared" si="1"/>
        <v>0</v>
      </c>
      <c r="H25" s="30">
        <f t="shared" si="2"/>
        <v>13.86</v>
      </c>
    </row>
    <row r="26" spans="1:8" x14ac:dyDescent="0.25">
      <c r="A26" s="14" t="s">
        <v>139</v>
      </c>
      <c r="B26" s="14" t="s">
        <v>18</v>
      </c>
      <c r="C26" s="15">
        <v>3.2</v>
      </c>
      <c r="D26" s="14">
        <v>2</v>
      </c>
      <c r="E26" s="30">
        <f t="shared" si="0"/>
        <v>6.4</v>
      </c>
      <c r="F26" s="16">
        <v>0</v>
      </c>
      <c r="G26" s="30">
        <f t="shared" si="1"/>
        <v>0</v>
      </c>
      <c r="H26" s="30">
        <f t="shared" si="2"/>
        <v>6.4</v>
      </c>
    </row>
    <row r="27" spans="1:8" x14ac:dyDescent="0.25">
      <c r="A27" s="14" t="s">
        <v>140</v>
      </c>
      <c r="B27" s="14" t="s">
        <v>26</v>
      </c>
      <c r="C27" s="15">
        <v>11.75</v>
      </c>
      <c r="D27" s="14">
        <v>2</v>
      </c>
      <c r="E27" s="30">
        <f t="shared" si="0"/>
        <v>23.5</v>
      </c>
      <c r="F27" s="16">
        <v>0</v>
      </c>
      <c r="G27" s="30">
        <f t="shared" si="1"/>
        <v>0</v>
      </c>
      <c r="H27" s="30">
        <f t="shared" si="2"/>
        <v>23.5</v>
      </c>
    </row>
    <row r="28" spans="1:8" x14ac:dyDescent="0.25">
      <c r="A28" s="14" t="s">
        <v>105</v>
      </c>
      <c r="B28" s="14" t="s">
        <v>18</v>
      </c>
      <c r="C28" s="15">
        <v>0.37</v>
      </c>
      <c r="D28" s="14">
        <v>48</v>
      </c>
      <c r="E28" s="30">
        <f t="shared" si="0"/>
        <v>17.760000000000002</v>
      </c>
      <c r="F28" s="16">
        <v>0</v>
      </c>
      <c r="G28" s="30">
        <f t="shared" si="1"/>
        <v>0</v>
      </c>
      <c r="H28" s="30">
        <f t="shared" si="2"/>
        <v>17.760000000000002</v>
      </c>
    </row>
    <row r="29" spans="1:8" x14ac:dyDescent="0.25">
      <c r="A29" s="14" t="s">
        <v>400</v>
      </c>
      <c r="B29" s="14" t="s">
        <v>26</v>
      </c>
      <c r="C29" s="15">
        <v>8.6</v>
      </c>
      <c r="D29" s="14">
        <v>3.5</v>
      </c>
      <c r="E29" s="30">
        <f t="shared" si="0"/>
        <v>30.1</v>
      </c>
      <c r="F29" s="16">
        <v>0</v>
      </c>
      <c r="G29" s="30">
        <f t="shared" si="1"/>
        <v>0</v>
      </c>
      <c r="H29" s="30">
        <f t="shared" si="2"/>
        <v>30.1</v>
      </c>
    </row>
    <row r="30" spans="1:8" x14ac:dyDescent="0.25">
      <c r="A30" s="14" t="s">
        <v>74</v>
      </c>
      <c r="B30" s="14" t="s">
        <v>26</v>
      </c>
      <c r="C30" s="15">
        <v>11.45</v>
      </c>
      <c r="D30" s="14">
        <v>1</v>
      </c>
      <c r="E30" s="30">
        <f t="shared" si="0"/>
        <v>11.45</v>
      </c>
      <c r="F30" s="16">
        <v>0</v>
      </c>
      <c r="G30" s="30">
        <f t="shared" si="1"/>
        <v>0</v>
      </c>
      <c r="H30" s="30">
        <f t="shared" si="2"/>
        <v>11.45</v>
      </c>
    </row>
    <row r="31" spans="1:8" x14ac:dyDescent="0.25">
      <c r="A31" s="14" t="s">
        <v>461</v>
      </c>
      <c r="B31" s="14" t="s">
        <v>18</v>
      </c>
      <c r="C31" s="15">
        <v>8.76</v>
      </c>
      <c r="D31" s="14">
        <v>1.5</v>
      </c>
      <c r="E31" s="30">
        <f t="shared" si="0"/>
        <v>13.14</v>
      </c>
      <c r="F31" s="16">
        <v>0</v>
      </c>
      <c r="G31" s="30">
        <f t="shared" si="1"/>
        <v>0</v>
      </c>
      <c r="H31" s="30">
        <f t="shared" si="2"/>
        <v>13.14</v>
      </c>
    </row>
    <row r="32" spans="1:8" x14ac:dyDescent="0.25">
      <c r="A32" s="13" t="s">
        <v>27</v>
      </c>
      <c r="C32" s="30"/>
      <c r="E32" s="30"/>
    </row>
    <row r="33" spans="1:8" x14ac:dyDescent="0.25">
      <c r="A33" s="14" t="s">
        <v>141</v>
      </c>
      <c r="B33" s="14" t="s">
        <v>29</v>
      </c>
      <c r="C33" s="15">
        <v>6.62</v>
      </c>
      <c r="D33" s="14">
        <v>0.75</v>
      </c>
      <c r="E33" s="30">
        <f>ROUND(C33*D33,2)</f>
        <v>4.97</v>
      </c>
      <c r="F33" s="16">
        <v>0</v>
      </c>
      <c r="G33" s="30">
        <f>ROUND(E33*F33,2)</f>
        <v>0</v>
      </c>
      <c r="H33" s="30">
        <f>ROUND(E33-G33,2)</f>
        <v>4.97</v>
      </c>
    </row>
    <row r="34" spans="1:8" x14ac:dyDescent="0.25">
      <c r="A34" s="14" t="s">
        <v>142</v>
      </c>
      <c r="B34" s="14" t="s">
        <v>48</v>
      </c>
      <c r="C34" s="15">
        <v>8</v>
      </c>
      <c r="D34" s="14">
        <v>1</v>
      </c>
      <c r="E34" s="30">
        <f>ROUND(C34*D34,2)</f>
        <v>8</v>
      </c>
      <c r="F34" s="16">
        <v>0</v>
      </c>
      <c r="G34" s="30">
        <f>ROUND(E34*F34,2)</f>
        <v>0</v>
      </c>
      <c r="H34" s="30">
        <f>ROUND(E34-G34,2)</f>
        <v>8</v>
      </c>
    </row>
    <row r="35" spans="1:8" x14ac:dyDescent="0.25">
      <c r="A35" s="13" t="s">
        <v>30</v>
      </c>
      <c r="C35" s="30"/>
      <c r="E35" s="30"/>
    </row>
    <row r="36" spans="1:8" x14ac:dyDescent="0.25">
      <c r="A36" s="14" t="s">
        <v>31</v>
      </c>
      <c r="B36" s="14" t="s">
        <v>32</v>
      </c>
      <c r="C36" s="15">
        <v>0.24</v>
      </c>
      <c r="D36" s="14">
        <v>33</v>
      </c>
      <c r="E36" s="30">
        <f>ROUND(C36*D36,2)</f>
        <v>7.92</v>
      </c>
      <c r="F36" s="16">
        <v>0</v>
      </c>
      <c r="G36" s="30">
        <f>ROUND(E36*F36,2)</f>
        <v>0</v>
      </c>
      <c r="H36" s="30">
        <f>ROUND(E36-G36,2)</f>
        <v>7.92</v>
      </c>
    </row>
    <row r="37" spans="1:8" x14ac:dyDescent="0.25">
      <c r="A37" s="13" t="s">
        <v>33</v>
      </c>
      <c r="C37" s="30"/>
      <c r="E37" s="30"/>
    </row>
    <row r="38" spans="1:8" x14ac:dyDescent="0.25">
      <c r="A38" s="14" t="s">
        <v>333</v>
      </c>
      <c r="B38" s="14" t="s">
        <v>29</v>
      </c>
      <c r="C38" s="15">
        <v>1.07</v>
      </c>
      <c r="D38" s="14">
        <v>50</v>
      </c>
      <c r="E38" s="30">
        <f>ROUND(C38*D38,2)</f>
        <v>53.5</v>
      </c>
      <c r="F38" s="16">
        <v>0</v>
      </c>
      <c r="G38" s="30">
        <f>ROUND(E38*F38,2)</f>
        <v>0</v>
      </c>
      <c r="H38" s="30">
        <f>ROUND(E38-G38,2)</f>
        <v>53.5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1.1000000000000001</v>
      </c>
      <c r="E40" s="30">
        <f>ROUND(C40*D40,2)</f>
        <v>3.63</v>
      </c>
      <c r="F40" s="16">
        <v>0</v>
      </c>
      <c r="G40" s="30">
        <f>ROUND(E40*F40,2)</f>
        <v>0</v>
      </c>
      <c r="H40" s="30">
        <f>ROUND(E40-G40,2)</f>
        <v>3.63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131</v>
      </c>
      <c r="C43" s="30"/>
      <c r="E43" s="30"/>
    </row>
    <row r="44" spans="1:8" x14ac:dyDescent="0.25">
      <c r="A44" s="14" t="s">
        <v>144</v>
      </c>
      <c r="B44" s="14" t="s">
        <v>124</v>
      </c>
      <c r="C44" s="15">
        <v>0.27</v>
      </c>
      <c r="D44" s="14">
        <f>$D$7</f>
        <v>60</v>
      </c>
      <c r="E44" s="30">
        <f>ROUND(C44*D44,2)</f>
        <v>16.2</v>
      </c>
      <c r="F44" s="16">
        <v>0</v>
      </c>
      <c r="G44" s="30">
        <f>ROUND(E44*F44,2)</f>
        <v>0</v>
      </c>
      <c r="H44" s="30">
        <f>ROUND(E44-G44,2)</f>
        <v>16.2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58</v>
      </c>
      <c r="D46" s="14">
        <v>0.33300000000000002</v>
      </c>
      <c r="E46" s="30">
        <f>ROUND(C46*D46,2)</f>
        <v>19.309999999999999</v>
      </c>
      <c r="F46" s="16">
        <v>0</v>
      </c>
      <c r="G46" s="30">
        <f>ROUND(E46*F46,2)</f>
        <v>0</v>
      </c>
      <c r="H46" s="30">
        <f>ROUND(E46-G46,2)</f>
        <v>19.309999999999999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145</v>
      </c>
      <c r="B48" s="14" t="s">
        <v>48</v>
      </c>
      <c r="C48" s="15">
        <v>6.5</v>
      </c>
      <c r="D48" s="14">
        <v>1</v>
      </c>
      <c r="E48" s="30">
        <f>ROUND(C48*D48,2)</f>
        <v>6.5</v>
      </c>
      <c r="F48" s="16">
        <v>0</v>
      </c>
      <c r="G48" s="30">
        <f>ROUND(E48*F48,2)</f>
        <v>0</v>
      </c>
      <c r="H48" s="30">
        <f>ROUND(E48-G48,2)</f>
        <v>6.5</v>
      </c>
    </row>
    <row r="49" spans="1:8" x14ac:dyDescent="0.25">
      <c r="A49" s="13" t="s">
        <v>146</v>
      </c>
      <c r="C49" s="30"/>
      <c r="E49" s="30"/>
    </row>
    <row r="50" spans="1:8" x14ac:dyDescent="0.25">
      <c r="A50" s="14" t="s">
        <v>147</v>
      </c>
      <c r="B50" s="14" t="s">
        <v>48</v>
      </c>
      <c r="C50" s="15">
        <v>1.55</v>
      </c>
      <c r="D50" s="14">
        <v>1</v>
      </c>
      <c r="E50" s="30">
        <f>ROUND(C50*D50,2)</f>
        <v>1.55</v>
      </c>
      <c r="F50" s="16">
        <v>0</v>
      </c>
      <c r="G50" s="30">
        <f>ROUND(E50*F50,2)</f>
        <v>0</v>
      </c>
      <c r="H50" s="30">
        <f>ROUND(E50-G50,2)</f>
        <v>1.55</v>
      </c>
    </row>
    <row r="51" spans="1:8" x14ac:dyDescent="0.25">
      <c r="A51" s="13" t="s">
        <v>118</v>
      </c>
      <c r="C51" s="30"/>
      <c r="E51" s="30"/>
    </row>
    <row r="52" spans="1:8" x14ac:dyDescent="0.25">
      <c r="A52" s="14" t="s">
        <v>119</v>
      </c>
      <c r="B52" s="14" t="s">
        <v>48</v>
      </c>
      <c r="C52" s="15">
        <v>10</v>
      </c>
      <c r="D52" s="14">
        <v>0.33300000000000002</v>
      </c>
      <c r="E52" s="30">
        <f>ROUND(C52*D52,2)</f>
        <v>3.33</v>
      </c>
      <c r="F52" s="16">
        <v>0</v>
      </c>
      <c r="G52" s="30">
        <f>ROUND(E52*F52,2)</f>
        <v>0</v>
      </c>
      <c r="H52" s="30">
        <f>ROUND(E52-G52,2)</f>
        <v>3.33</v>
      </c>
    </row>
    <row r="53" spans="1:8" x14ac:dyDescent="0.25">
      <c r="A53" s="13" t="s">
        <v>37</v>
      </c>
      <c r="C53" s="30"/>
      <c r="E53" s="30"/>
    </row>
    <row r="54" spans="1:8" x14ac:dyDescent="0.25">
      <c r="A54" s="14" t="s">
        <v>38</v>
      </c>
      <c r="B54" s="14" t="s">
        <v>39</v>
      </c>
      <c r="C54" s="15">
        <v>16.54</v>
      </c>
      <c r="D54" s="14">
        <v>0.36009999999999998</v>
      </c>
      <c r="E54" s="30">
        <f>ROUND(C54*D54,2)</f>
        <v>5.96</v>
      </c>
      <c r="F54" s="16">
        <v>0</v>
      </c>
      <c r="G54" s="30">
        <f>ROUND(E54*F54,2)</f>
        <v>0</v>
      </c>
      <c r="H54" s="30">
        <f>ROUND(E54-G54,2)</f>
        <v>5.96</v>
      </c>
    </row>
    <row r="55" spans="1:8" x14ac:dyDescent="0.25">
      <c r="A55" s="14" t="s">
        <v>134</v>
      </c>
      <c r="B55" s="14" t="s">
        <v>39</v>
      </c>
      <c r="C55" s="15">
        <v>16.54</v>
      </c>
      <c r="D55" s="14">
        <v>8.5099999999999995E-2</v>
      </c>
      <c r="E55" s="30">
        <f>ROUND(C55*D55,2)</f>
        <v>1.41</v>
      </c>
      <c r="F55" s="16">
        <v>0</v>
      </c>
      <c r="G55" s="30">
        <f>ROUND(E55*F55,2)</f>
        <v>0</v>
      </c>
      <c r="H55" s="30">
        <f>ROUND(E55-G55,2)</f>
        <v>1.41</v>
      </c>
    </row>
    <row r="56" spans="1:8" x14ac:dyDescent="0.25">
      <c r="A56" s="14" t="s">
        <v>91</v>
      </c>
      <c r="B56" s="14" t="s">
        <v>39</v>
      </c>
      <c r="C56" s="15">
        <v>16.54</v>
      </c>
      <c r="D56" s="14">
        <v>2.35E-2</v>
      </c>
      <c r="E56" s="30">
        <f>ROUND(C56*D56,2)</f>
        <v>0.39</v>
      </c>
      <c r="F56" s="16">
        <v>0</v>
      </c>
      <c r="G56" s="30">
        <f>ROUND(E56*F56,2)</f>
        <v>0</v>
      </c>
      <c r="H56" s="30">
        <f>ROUND(E56-G56,2)</f>
        <v>0.39</v>
      </c>
    </row>
    <row r="57" spans="1:8" x14ac:dyDescent="0.25">
      <c r="A57" s="13" t="s">
        <v>40</v>
      </c>
      <c r="C57" s="30"/>
      <c r="E57" s="30"/>
    </row>
    <row r="58" spans="1:8" x14ac:dyDescent="0.25">
      <c r="A58" s="14" t="s">
        <v>41</v>
      </c>
      <c r="B58" s="14" t="s">
        <v>39</v>
      </c>
      <c r="C58" s="15">
        <v>9.06</v>
      </c>
      <c r="D58" s="14">
        <v>0.3</v>
      </c>
      <c r="E58" s="30">
        <f>ROUND(C58*D58,2)</f>
        <v>2.72</v>
      </c>
      <c r="F58" s="16">
        <v>0</v>
      </c>
      <c r="G58" s="30">
        <f>ROUND(E58*F58,2)</f>
        <v>0</v>
      </c>
      <c r="H58" s="30">
        <f>ROUND(E58-G58,2)</f>
        <v>2.72</v>
      </c>
    </row>
    <row r="59" spans="1:8" x14ac:dyDescent="0.25">
      <c r="A59" s="14" t="s">
        <v>42</v>
      </c>
      <c r="B59" s="14" t="s">
        <v>39</v>
      </c>
      <c r="C59" s="15">
        <v>9.06</v>
      </c>
      <c r="D59" s="14">
        <v>6.25E-2</v>
      </c>
      <c r="E59" s="30">
        <f>ROUND(C59*D59,2)</f>
        <v>0.56999999999999995</v>
      </c>
      <c r="F59" s="16">
        <v>0</v>
      </c>
      <c r="G59" s="30">
        <f>ROUND(E59*F59,2)</f>
        <v>0</v>
      </c>
      <c r="H59" s="30">
        <f>ROUND(E59-G59,2)</f>
        <v>0.56999999999999995</v>
      </c>
    </row>
    <row r="60" spans="1:8" x14ac:dyDescent="0.25">
      <c r="A60" s="13" t="s">
        <v>43</v>
      </c>
      <c r="C60" s="30"/>
      <c r="E60" s="30"/>
    </row>
    <row r="61" spans="1:8" x14ac:dyDescent="0.25">
      <c r="A61" s="14" t="s">
        <v>42</v>
      </c>
      <c r="B61" s="14" t="s">
        <v>39</v>
      </c>
      <c r="C61" s="15">
        <v>9.06</v>
      </c>
      <c r="D61" s="14">
        <v>5.0799999999999998E-2</v>
      </c>
      <c r="E61" s="30">
        <f>ROUND(C61*D61,2)</f>
        <v>0.46</v>
      </c>
      <c r="F61" s="16">
        <v>0</v>
      </c>
      <c r="G61" s="30">
        <f>ROUND(E61*F61,2)</f>
        <v>0</v>
      </c>
      <c r="H61" s="30">
        <f>ROUND(E61-G61,2)</f>
        <v>0.46</v>
      </c>
    </row>
    <row r="62" spans="1:8" x14ac:dyDescent="0.25">
      <c r="A62" s="14" t="s">
        <v>91</v>
      </c>
      <c r="B62" s="14" t="s">
        <v>39</v>
      </c>
      <c r="C62" s="15">
        <v>9.06</v>
      </c>
      <c r="D62" s="14">
        <v>1.18E-2</v>
      </c>
      <c r="E62" s="30">
        <f>ROUND(C62*D62,2)</f>
        <v>0.11</v>
      </c>
      <c r="F62" s="16">
        <v>0</v>
      </c>
      <c r="G62" s="30">
        <f>ROUND(E62*F62,2)</f>
        <v>0</v>
      </c>
      <c r="H62" s="30">
        <f>ROUND(E62-G62,2)</f>
        <v>0.11</v>
      </c>
    </row>
    <row r="63" spans="1:8" x14ac:dyDescent="0.25">
      <c r="A63" s="14" t="s">
        <v>44</v>
      </c>
      <c r="B63" s="14" t="s">
        <v>39</v>
      </c>
      <c r="C63" s="15">
        <v>16.510000000000002</v>
      </c>
      <c r="D63" s="14">
        <v>0.35120000000000001</v>
      </c>
      <c r="E63" s="30">
        <f>ROUND(C63*D63,2)</f>
        <v>5.8</v>
      </c>
      <c r="F63" s="16">
        <v>0</v>
      </c>
      <c r="G63" s="30">
        <f>ROUND(E63*F63,2)</f>
        <v>0</v>
      </c>
      <c r="H63" s="30">
        <f>ROUND(E63-G63,2)</f>
        <v>5.8</v>
      </c>
    </row>
    <row r="64" spans="1:8" x14ac:dyDescent="0.25">
      <c r="A64" s="13" t="s">
        <v>45</v>
      </c>
      <c r="C64" s="30"/>
      <c r="E64" s="30"/>
    </row>
    <row r="65" spans="1:8" x14ac:dyDescent="0.25">
      <c r="A65" s="14" t="s">
        <v>38</v>
      </c>
      <c r="B65" s="14" t="s">
        <v>19</v>
      </c>
      <c r="C65" s="15">
        <v>4.4800000000000004</v>
      </c>
      <c r="D65" s="14">
        <v>5.0744999999999996</v>
      </c>
      <c r="E65" s="30">
        <f>ROUND(C65*D65,2)</f>
        <v>22.73</v>
      </c>
      <c r="F65" s="16">
        <v>0</v>
      </c>
      <c r="G65" s="30">
        <f>ROUND(E65*F65,2)</f>
        <v>0</v>
      </c>
      <c r="H65" s="30">
        <f>ROUND(E65-G65,2)</f>
        <v>22.73</v>
      </c>
    </row>
    <row r="66" spans="1:8" x14ac:dyDescent="0.25">
      <c r="A66" s="14" t="s">
        <v>134</v>
      </c>
      <c r="B66" s="14" t="s">
        <v>19</v>
      </c>
      <c r="C66" s="15">
        <v>4.4800000000000004</v>
      </c>
      <c r="D66" s="14">
        <v>1.4244000000000001</v>
      </c>
      <c r="E66" s="30">
        <f>ROUND(C66*D66,2)</f>
        <v>6.38</v>
      </c>
      <c r="F66" s="16">
        <v>0</v>
      </c>
      <c r="G66" s="30">
        <f>ROUND(E66*F66,2)</f>
        <v>0</v>
      </c>
      <c r="H66" s="30">
        <f>ROUND(E66-G66,2)</f>
        <v>6.38</v>
      </c>
    </row>
    <row r="67" spans="1:8" x14ac:dyDescent="0.25">
      <c r="A67" s="14" t="s">
        <v>91</v>
      </c>
      <c r="B67" s="14" t="s">
        <v>19</v>
      </c>
      <c r="C67" s="15">
        <v>4.4800000000000004</v>
      </c>
      <c r="D67" s="14">
        <v>0.2994</v>
      </c>
      <c r="E67" s="30">
        <f>ROUND(C67*D67,2)</f>
        <v>1.34</v>
      </c>
      <c r="F67" s="16">
        <v>0</v>
      </c>
      <c r="G67" s="30">
        <f>ROUND(E67*F67,2)</f>
        <v>0</v>
      </c>
      <c r="H67" s="30">
        <f>ROUND(E67-G67,2)</f>
        <v>1.34</v>
      </c>
    </row>
    <row r="68" spans="1:8" x14ac:dyDescent="0.25">
      <c r="A68" s="14" t="s">
        <v>46</v>
      </c>
      <c r="B68" s="14" t="s">
        <v>19</v>
      </c>
      <c r="C68" s="15">
        <v>4.4800000000000004</v>
      </c>
      <c r="D68" s="14">
        <v>7.3316999999999997</v>
      </c>
      <c r="E68" s="30">
        <f>ROUND(C68*D68,2)</f>
        <v>32.85</v>
      </c>
      <c r="F68" s="16">
        <v>0</v>
      </c>
      <c r="G68" s="30">
        <f>ROUND(E68*F68,2)</f>
        <v>0</v>
      </c>
      <c r="H68" s="30">
        <f>ROUND(E68-G68,2)</f>
        <v>32.85</v>
      </c>
    </row>
    <row r="69" spans="1:8" x14ac:dyDescent="0.25">
      <c r="A69" s="13" t="s">
        <v>47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6.83</v>
      </c>
      <c r="D70" s="14">
        <v>1</v>
      </c>
      <c r="E70" s="30">
        <f t="shared" ref="E70:E75" si="3">ROUND(C70*D70,2)</f>
        <v>6.83</v>
      </c>
      <c r="F70" s="16">
        <v>0</v>
      </c>
      <c r="G70" s="30">
        <f t="shared" ref="G70:G75" si="4">ROUND(E70*F70,2)</f>
        <v>0</v>
      </c>
      <c r="H70" s="30">
        <f t="shared" ref="H70:H77" si="5">ROUND(E70-G70,2)</f>
        <v>6.83</v>
      </c>
    </row>
    <row r="71" spans="1:8" x14ac:dyDescent="0.25">
      <c r="A71" s="14" t="s">
        <v>38</v>
      </c>
      <c r="B71" s="14" t="s">
        <v>48</v>
      </c>
      <c r="C71" s="15">
        <v>3.16</v>
      </c>
      <c r="D71" s="14">
        <v>1</v>
      </c>
      <c r="E71" s="30">
        <f t="shared" si="3"/>
        <v>3.16</v>
      </c>
      <c r="F71" s="16">
        <v>0</v>
      </c>
      <c r="G71" s="30">
        <f t="shared" si="4"/>
        <v>0</v>
      </c>
      <c r="H71" s="30">
        <f t="shared" si="5"/>
        <v>3.16</v>
      </c>
    </row>
    <row r="72" spans="1:8" x14ac:dyDescent="0.25">
      <c r="A72" s="14" t="s">
        <v>134</v>
      </c>
      <c r="B72" s="14" t="s">
        <v>48</v>
      </c>
      <c r="C72" s="15">
        <v>4.1500000000000004</v>
      </c>
      <c r="D72" s="14">
        <v>1</v>
      </c>
      <c r="E72" s="30">
        <f t="shared" si="3"/>
        <v>4.1500000000000004</v>
      </c>
      <c r="F72" s="16">
        <v>0</v>
      </c>
      <c r="G72" s="30">
        <f t="shared" si="4"/>
        <v>0</v>
      </c>
      <c r="H72" s="30">
        <f t="shared" si="5"/>
        <v>4.1500000000000004</v>
      </c>
    </row>
    <row r="73" spans="1:8" x14ac:dyDescent="0.25">
      <c r="A73" s="14" t="s">
        <v>91</v>
      </c>
      <c r="B73" s="14" t="s">
        <v>48</v>
      </c>
      <c r="C73" s="15">
        <v>0.4</v>
      </c>
      <c r="D73" s="14">
        <v>1</v>
      </c>
      <c r="E73" s="30">
        <f t="shared" si="3"/>
        <v>0.4</v>
      </c>
      <c r="F73" s="16">
        <v>0</v>
      </c>
      <c r="G73" s="30">
        <f t="shared" si="4"/>
        <v>0</v>
      </c>
      <c r="H73" s="30">
        <f t="shared" si="5"/>
        <v>0.4</v>
      </c>
    </row>
    <row r="74" spans="1:8" x14ac:dyDescent="0.25">
      <c r="A74" s="14" t="s">
        <v>46</v>
      </c>
      <c r="B74" s="14" t="s">
        <v>48</v>
      </c>
      <c r="C74" s="15">
        <v>7.16</v>
      </c>
      <c r="D74" s="14">
        <v>1</v>
      </c>
      <c r="E74" s="30">
        <f t="shared" si="3"/>
        <v>7.16</v>
      </c>
      <c r="F74" s="16">
        <v>0</v>
      </c>
      <c r="G74" s="30">
        <f t="shared" si="4"/>
        <v>0</v>
      </c>
      <c r="H74" s="30">
        <f t="shared" si="5"/>
        <v>7.16</v>
      </c>
    </row>
    <row r="75" spans="1:8" x14ac:dyDescent="0.25">
      <c r="A75" s="9" t="s">
        <v>49</v>
      </c>
      <c r="B75" s="9" t="s">
        <v>48</v>
      </c>
      <c r="C75" s="10">
        <v>21.26</v>
      </c>
      <c r="D75" s="9">
        <v>1</v>
      </c>
      <c r="E75" s="28">
        <f t="shared" si="3"/>
        <v>21.26</v>
      </c>
      <c r="F75" s="11">
        <v>0</v>
      </c>
      <c r="G75" s="28">
        <f t="shared" si="4"/>
        <v>0</v>
      </c>
      <c r="H75" s="28">
        <f t="shared" si="5"/>
        <v>21.26</v>
      </c>
    </row>
    <row r="76" spans="1:8" x14ac:dyDescent="0.25">
      <c r="A76" s="7" t="s">
        <v>50</v>
      </c>
      <c r="C76" s="30"/>
      <c r="E76" s="30">
        <f>SUM(E12:E75)</f>
        <v>640.25000000000011</v>
      </c>
      <c r="G76" s="12">
        <f>SUM(G12:G75)</f>
        <v>0</v>
      </c>
      <c r="H76" s="12">
        <f t="shared" si="5"/>
        <v>640.25</v>
      </c>
    </row>
    <row r="77" spans="1:8" x14ac:dyDescent="0.25">
      <c r="A77" s="7" t="s">
        <v>51</v>
      </c>
      <c r="C77" s="30"/>
      <c r="E77" s="30">
        <f>+E8-E76</f>
        <v>229.74999999999989</v>
      </c>
      <c r="G77" s="12">
        <f>+G8-G76</f>
        <v>0</v>
      </c>
      <c r="H77" s="12">
        <f t="shared" si="5"/>
        <v>229.75</v>
      </c>
    </row>
    <row r="78" spans="1:8" x14ac:dyDescent="0.25">
      <c r="A78" t="s">
        <v>12</v>
      </c>
      <c r="C78" s="30"/>
      <c r="E78" s="30"/>
    </row>
    <row r="79" spans="1:8" x14ac:dyDescent="0.25">
      <c r="A79" s="7" t="s">
        <v>52</v>
      </c>
      <c r="C79" s="30"/>
      <c r="E79" s="30"/>
    </row>
    <row r="80" spans="1:8" x14ac:dyDescent="0.25">
      <c r="A80" s="14" t="s">
        <v>42</v>
      </c>
      <c r="B80" s="14" t="s">
        <v>48</v>
      </c>
      <c r="C80" s="15">
        <v>18.3</v>
      </c>
      <c r="D80" s="14">
        <v>1</v>
      </c>
      <c r="E80" s="30">
        <f>ROUND(C80*D80,2)</f>
        <v>18.3</v>
      </c>
      <c r="F80" s="16">
        <v>0</v>
      </c>
      <c r="G80" s="30">
        <f>ROUND(E80*F80,2)</f>
        <v>0</v>
      </c>
      <c r="H80" s="30">
        <f t="shared" ref="H80:H87" si="6">ROUND(E80-G80,2)</f>
        <v>18.3</v>
      </c>
    </row>
    <row r="81" spans="1:8" x14ac:dyDescent="0.25">
      <c r="A81" s="14" t="s">
        <v>38</v>
      </c>
      <c r="B81" s="14" t="s">
        <v>48</v>
      </c>
      <c r="C81" s="15">
        <v>22.39</v>
      </c>
      <c r="D81" s="14">
        <v>1</v>
      </c>
      <c r="E81" s="30">
        <f>ROUND(C81*D81,2)</f>
        <v>22.39</v>
      </c>
      <c r="F81" s="16">
        <v>0</v>
      </c>
      <c r="G81" s="30">
        <f>ROUND(E81*F81,2)</f>
        <v>0</v>
      </c>
      <c r="H81" s="30">
        <f t="shared" si="6"/>
        <v>22.39</v>
      </c>
    </row>
    <row r="82" spans="1:8" x14ac:dyDescent="0.25">
      <c r="A82" s="14" t="s">
        <v>134</v>
      </c>
      <c r="B82" s="14" t="s">
        <v>48</v>
      </c>
      <c r="C82" s="15">
        <v>18.260000000000002</v>
      </c>
      <c r="D82" s="14">
        <v>1</v>
      </c>
      <c r="E82" s="30">
        <f>ROUND(C82*D82,2)</f>
        <v>18.260000000000002</v>
      </c>
      <c r="F82" s="16">
        <v>0</v>
      </c>
      <c r="G82" s="30">
        <f>ROUND(E82*F82,2)</f>
        <v>0</v>
      </c>
      <c r="H82" s="30">
        <f t="shared" si="6"/>
        <v>18.260000000000002</v>
      </c>
    </row>
    <row r="83" spans="1:8" x14ac:dyDescent="0.25">
      <c r="A83" s="14" t="s">
        <v>91</v>
      </c>
      <c r="B83" s="14" t="s">
        <v>48</v>
      </c>
      <c r="C83" s="15">
        <v>2.92</v>
      </c>
      <c r="D83" s="14">
        <v>1</v>
      </c>
      <c r="E83" s="30">
        <f>ROUND(C83*D83,2)</f>
        <v>2.92</v>
      </c>
      <c r="F83" s="16">
        <v>0</v>
      </c>
      <c r="G83" s="30">
        <f>ROUND(E83*F83,2)</f>
        <v>0</v>
      </c>
      <c r="H83" s="30">
        <f t="shared" si="6"/>
        <v>2.92</v>
      </c>
    </row>
    <row r="84" spans="1:8" x14ac:dyDescent="0.25">
      <c r="A84" s="9" t="s">
        <v>46</v>
      </c>
      <c r="B84" s="9" t="s">
        <v>48</v>
      </c>
      <c r="C84" s="10">
        <v>65.010000000000005</v>
      </c>
      <c r="D84" s="9">
        <v>1</v>
      </c>
      <c r="E84" s="28">
        <f>ROUND(C84*D84,2)</f>
        <v>65.010000000000005</v>
      </c>
      <c r="F84" s="11">
        <v>0</v>
      </c>
      <c r="G84" s="28">
        <f>ROUND(E84*F84,2)</f>
        <v>0</v>
      </c>
      <c r="H84" s="28">
        <f t="shared" si="6"/>
        <v>65.010000000000005</v>
      </c>
    </row>
    <row r="85" spans="1:8" x14ac:dyDescent="0.25">
      <c r="A85" s="7" t="s">
        <v>53</v>
      </c>
      <c r="C85" s="30"/>
      <c r="E85" s="30">
        <f>SUM(E80:E84)</f>
        <v>126.88000000000001</v>
      </c>
      <c r="G85" s="12">
        <f>SUM(G80:G84)</f>
        <v>0</v>
      </c>
      <c r="H85" s="12">
        <f t="shared" si="6"/>
        <v>126.88</v>
      </c>
    </row>
    <row r="86" spans="1:8" x14ac:dyDescent="0.25">
      <c r="A86" s="7" t="s">
        <v>54</v>
      </c>
      <c r="C86" s="30"/>
      <c r="E86" s="30">
        <f>+E76+E85</f>
        <v>767.13000000000011</v>
      </c>
      <c r="G86" s="12">
        <f>+G76+G85</f>
        <v>0</v>
      </c>
      <c r="H86" s="12">
        <f t="shared" si="6"/>
        <v>767.13</v>
      </c>
    </row>
    <row r="87" spans="1:8" x14ac:dyDescent="0.25">
      <c r="A87" s="7" t="s">
        <v>55</v>
      </c>
      <c r="C87" s="30"/>
      <c r="E87" s="30">
        <f>+E8-E86</f>
        <v>102.86999999999989</v>
      </c>
      <c r="G87" s="12">
        <f>+G8-G86</f>
        <v>0</v>
      </c>
      <c r="H87" s="12">
        <f t="shared" si="6"/>
        <v>102.87</v>
      </c>
    </row>
    <row r="88" spans="1:8" x14ac:dyDescent="0.25">
      <c r="A88" t="s">
        <v>120</v>
      </c>
      <c r="C88" s="30"/>
      <c r="E88" s="30"/>
    </row>
    <row r="89" spans="1:8" x14ac:dyDescent="0.25">
      <c r="A89" t="s">
        <v>427</v>
      </c>
      <c r="C89" s="30"/>
      <c r="E89" s="30"/>
    </row>
    <row r="90" spans="1:8" x14ac:dyDescent="0.25">
      <c r="C90" s="30"/>
      <c r="E90" s="30"/>
    </row>
    <row r="91" spans="1:8" x14ac:dyDescent="0.25">
      <c r="A91" s="7" t="s">
        <v>121</v>
      </c>
      <c r="C91" s="30"/>
      <c r="E91" s="30"/>
    </row>
    <row r="92" spans="1:8" x14ac:dyDescent="0.25">
      <c r="A92" s="7" t="s">
        <v>122</v>
      </c>
      <c r="C92" s="30"/>
      <c r="E92" s="30"/>
    </row>
    <row r="99" spans="1:5" x14ac:dyDescent="0.25">
      <c r="A99" s="7" t="s">
        <v>50</v>
      </c>
      <c r="E99" s="34">
        <f>VLOOKUP(A99,$A$1:$H$98,5,FALSE)</f>
        <v>640.25000000000011</v>
      </c>
    </row>
    <row r="100" spans="1:5" x14ac:dyDescent="0.25">
      <c r="A100" s="7" t="s">
        <v>295</v>
      </c>
      <c r="E100" s="34">
        <f>VLOOKUP(A100,$A$1:$H$98,5,FALSE)</f>
        <v>126.88000000000001</v>
      </c>
    </row>
    <row r="101" spans="1:5" x14ac:dyDescent="0.25">
      <c r="A101" s="7" t="s">
        <v>296</v>
      </c>
      <c r="E101" s="34">
        <f t="shared" ref="E101" si="7">VLOOKUP(A101,$A$1:$H$98,5,FALSE)</f>
        <v>767.13000000000011</v>
      </c>
    </row>
    <row r="102" spans="1:5" x14ac:dyDescent="0.25">
      <c r="A102" s="7" t="s">
        <v>55</v>
      </c>
      <c r="E102" s="34">
        <f>VLOOKUP(A102,$A$1:$H$98,5,FALSE)</f>
        <v>102.86999999999989</v>
      </c>
    </row>
    <row r="104" spans="1:5" x14ac:dyDescent="0.25">
      <c r="A104" s="43" t="s">
        <v>257</v>
      </c>
      <c r="D104" s="39" t="s">
        <v>258</v>
      </c>
    </row>
    <row r="105" spans="1:5" x14ac:dyDescent="0.25">
      <c r="B105" s="34">
        <f>E102</f>
        <v>102.86999999999989</v>
      </c>
      <c r="E105" s="34">
        <f>E102</f>
        <v>102.86999999999989</v>
      </c>
    </row>
    <row r="106" spans="1:5" x14ac:dyDescent="0.25">
      <c r="A106">
        <f>A107-Calculator!$B$15</f>
        <v>205</v>
      </c>
      <c r="B106">
        <f t="dataTable" ref="B106:B112" dt2D="0" dtr="0" r1="D7" ca="1"/>
        <v>2166.2199999999998</v>
      </c>
      <c r="D106">
        <f>D107-Calculator!$B$27</f>
        <v>45</v>
      </c>
      <c r="E106">
        <f t="dataTable" ref="E106:E112" dt2D="0" dtr="0" r1="D7"/>
        <v>-110.58000000000015</v>
      </c>
    </row>
    <row r="107" spans="1:5" x14ac:dyDescent="0.25">
      <c r="A107">
        <f>A108-Calculator!$B$15</f>
        <v>210</v>
      </c>
      <c r="B107">
        <v>2237.37</v>
      </c>
      <c r="D107">
        <f>D108-Calculator!$B$27</f>
        <v>50</v>
      </c>
      <c r="E107">
        <v>-39.430000000000177</v>
      </c>
    </row>
    <row r="108" spans="1:5" x14ac:dyDescent="0.25">
      <c r="A108">
        <f>A109-Calculator!$B$15</f>
        <v>215</v>
      </c>
      <c r="B108">
        <v>2308.52</v>
      </c>
      <c r="D108">
        <f>D109-Calculator!$B$27</f>
        <v>55</v>
      </c>
      <c r="E108">
        <v>31.7199999999998</v>
      </c>
    </row>
    <row r="109" spans="1:5" x14ac:dyDescent="0.25">
      <c r="A109">
        <f>Calculator!B10</f>
        <v>220</v>
      </c>
      <c r="B109">
        <v>2379.67</v>
      </c>
      <c r="D109">
        <f>Calculator!B22</f>
        <v>60</v>
      </c>
      <c r="E109">
        <v>102.86999999999989</v>
      </c>
    </row>
    <row r="110" spans="1:5" x14ac:dyDescent="0.25">
      <c r="A110">
        <f>A109+Calculator!$B$15</f>
        <v>225</v>
      </c>
      <c r="B110">
        <v>2450.8199999999997</v>
      </c>
      <c r="D110">
        <f>D109+Calculator!$B$27</f>
        <v>65</v>
      </c>
      <c r="E110">
        <v>174.01999999999987</v>
      </c>
    </row>
    <row r="111" spans="1:5" x14ac:dyDescent="0.25">
      <c r="A111">
        <f>A110+Calculator!$B$15</f>
        <v>230</v>
      </c>
      <c r="B111">
        <v>2521.9699999999998</v>
      </c>
      <c r="D111">
        <f>D110+Calculator!$B$27</f>
        <v>70</v>
      </c>
      <c r="E111">
        <v>245.16999999999985</v>
      </c>
    </row>
    <row r="112" spans="1:5" x14ac:dyDescent="0.25">
      <c r="A112">
        <f>A111+Calculator!$B$15</f>
        <v>235</v>
      </c>
      <c r="B112">
        <v>2593.12</v>
      </c>
      <c r="D112">
        <f>D111+Calculator!$B$27</f>
        <v>75</v>
      </c>
      <c r="E112">
        <v>316.31999999999994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A76DA-2189-47B9-BA74-4E1B5EDE23D8}">
  <dimension ref="A1:H112"/>
  <sheetViews>
    <sheetView topLeftCell="A34" workbookViewId="0">
      <selection activeCell="D40" sqref="D40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157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410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465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124</v>
      </c>
      <c r="C7" s="49">
        <f>IF(Calculator!B7="Soybeans",Calculator!B13,IF(Calculator!B19="Soybeans",Calculator!B25,13.66))</f>
        <v>14.5</v>
      </c>
      <c r="D7" s="50">
        <f>IF(Calculator!B7="Soybeans",Calculator!B10,IF(Calculator!B19="Soybeans",Calculator!B22,42))</f>
        <v>60</v>
      </c>
      <c r="E7" s="28">
        <f>ROUND(C7*D7,2)</f>
        <v>870</v>
      </c>
      <c r="F7" s="11">
        <v>0</v>
      </c>
      <c r="G7" s="28">
        <f>ROUND(E7*F7,2)</f>
        <v>0</v>
      </c>
      <c r="H7" s="28">
        <f>ROUND(E7-G7,2)</f>
        <v>870</v>
      </c>
    </row>
    <row r="8" spans="1:8" x14ac:dyDescent="0.25">
      <c r="A8" s="7" t="s">
        <v>11</v>
      </c>
      <c r="C8" s="30"/>
      <c r="E8" s="30">
        <f>SUM(E7:E7)</f>
        <v>870</v>
      </c>
      <c r="G8" s="12">
        <f>SUM(G7:G7)</f>
        <v>0</v>
      </c>
      <c r="H8" s="12">
        <f>ROUND(E8-G8,2)</f>
        <v>870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4</v>
      </c>
      <c r="E12" s="30">
        <f>ROUND(C12*D12,2)</f>
        <v>30.4</v>
      </c>
      <c r="F12" s="16">
        <v>0</v>
      </c>
      <c r="G12" s="30">
        <f>ROUND(E12*F12,2)</f>
        <v>0</v>
      </c>
      <c r="H12" s="30">
        <f>ROUND(E12-G12,2)</f>
        <v>30.4</v>
      </c>
    </row>
    <row r="13" spans="1:8" x14ac:dyDescent="0.25">
      <c r="A13" s="13" t="s">
        <v>17</v>
      </c>
      <c r="C13" s="30"/>
      <c r="E13" s="30"/>
    </row>
    <row r="14" spans="1:8" x14ac:dyDescent="0.25">
      <c r="A14" s="14" t="s">
        <v>136</v>
      </c>
      <c r="B14" s="14" t="s">
        <v>18</v>
      </c>
      <c r="C14" s="15">
        <v>0.37</v>
      </c>
      <c r="D14" s="14">
        <v>16</v>
      </c>
      <c r="E14" s="30">
        <f>ROUND(C14*D14,2)</f>
        <v>5.92</v>
      </c>
      <c r="F14" s="16">
        <v>0</v>
      </c>
      <c r="G14" s="30">
        <f>ROUND(E14*F14,2)</f>
        <v>0</v>
      </c>
      <c r="H14" s="30">
        <f>ROUND(E14-G14,2)</f>
        <v>5.92</v>
      </c>
    </row>
    <row r="15" spans="1:8" x14ac:dyDescent="0.25">
      <c r="A15" s="14" t="s">
        <v>137</v>
      </c>
      <c r="B15" s="14" t="s">
        <v>19</v>
      </c>
      <c r="C15" s="15">
        <v>8.61</v>
      </c>
      <c r="D15" s="14">
        <v>0.6</v>
      </c>
      <c r="E15" s="30">
        <f>ROUND(C15*D15,2)</f>
        <v>5.17</v>
      </c>
      <c r="F15" s="16">
        <v>0</v>
      </c>
      <c r="G15" s="30">
        <f>ROUND(E15*F15,2)</f>
        <v>0</v>
      </c>
      <c r="H15" s="30">
        <f>ROUND(E15-G15,2)</f>
        <v>5.17</v>
      </c>
    </row>
    <row r="16" spans="1:8" x14ac:dyDescent="0.25">
      <c r="A16" s="13" t="s">
        <v>20</v>
      </c>
      <c r="C16" s="30"/>
      <c r="E16" s="30"/>
    </row>
    <row r="17" spans="1:8" x14ac:dyDescent="0.25">
      <c r="A17" s="14" t="s">
        <v>125</v>
      </c>
      <c r="B17" s="14" t="s">
        <v>21</v>
      </c>
      <c r="C17" s="15">
        <v>50</v>
      </c>
      <c r="D17" s="14">
        <v>0.87</v>
      </c>
      <c r="E17" s="30">
        <f>ROUND(C17*D17,2)</f>
        <v>43.5</v>
      </c>
      <c r="F17" s="16">
        <v>0</v>
      </c>
      <c r="G17" s="30">
        <f>ROUND(E17*F17,2)</f>
        <v>0</v>
      </c>
      <c r="H17" s="30">
        <f>ROUND(E17-G17,2)</f>
        <v>43.5</v>
      </c>
    </row>
    <row r="18" spans="1:8" x14ac:dyDescent="0.25">
      <c r="A18" s="14" t="s">
        <v>22</v>
      </c>
      <c r="B18" s="14" t="s">
        <v>21</v>
      </c>
      <c r="C18" s="15">
        <v>46.6</v>
      </c>
      <c r="D18" s="14">
        <v>1.33</v>
      </c>
      <c r="E18" s="30">
        <f>ROUND(C18*D18,2)</f>
        <v>61.98</v>
      </c>
      <c r="F18" s="16">
        <v>0</v>
      </c>
      <c r="G18" s="30">
        <f>ROUND(E18*F18,2)</f>
        <v>0</v>
      </c>
      <c r="H18" s="30">
        <f>ROUND(E18-G18,2)</f>
        <v>61.98</v>
      </c>
    </row>
    <row r="19" spans="1:8" x14ac:dyDescent="0.25">
      <c r="A19" s="13" t="s">
        <v>23</v>
      </c>
      <c r="C19" s="30"/>
      <c r="E19" s="30"/>
    </row>
    <row r="20" spans="1:8" x14ac:dyDescent="0.25">
      <c r="A20" s="14" t="s">
        <v>332</v>
      </c>
      <c r="B20" s="14" t="s">
        <v>18</v>
      </c>
      <c r="C20" s="15">
        <v>7.63</v>
      </c>
      <c r="D20" s="14">
        <v>1.6</v>
      </c>
      <c r="E20" s="30">
        <f>ROUND(C20*D20,2)</f>
        <v>12.21</v>
      </c>
      <c r="F20" s="16">
        <v>0</v>
      </c>
      <c r="G20" s="30">
        <f>ROUND(E20*F20,2)</f>
        <v>0</v>
      </c>
      <c r="H20" s="30">
        <f>ROUND(E20-G20,2)</f>
        <v>12.21</v>
      </c>
    </row>
    <row r="21" spans="1:8" x14ac:dyDescent="0.25">
      <c r="A21" s="14" t="s">
        <v>334</v>
      </c>
      <c r="B21" s="14" t="s">
        <v>18</v>
      </c>
      <c r="C21" s="15">
        <v>5.31</v>
      </c>
      <c r="D21" s="14">
        <v>13.7</v>
      </c>
      <c r="E21" s="30">
        <f>ROUND(C21*D21,2)</f>
        <v>72.75</v>
      </c>
      <c r="F21" s="16">
        <v>0</v>
      </c>
      <c r="G21" s="30">
        <f>ROUND(E21*F21,2)</f>
        <v>0</v>
      </c>
      <c r="H21" s="30">
        <f>ROUND(E21-G21,2)</f>
        <v>72.75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0.34</v>
      </c>
      <c r="D23" s="14">
        <v>64</v>
      </c>
      <c r="E23" s="30">
        <f t="shared" ref="E23:E29" si="0">ROUND(C23*D23,2)</f>
        <v>21.76</v>
      </c>
      <c r="F23" s="16">
        <v>0</v>
      </c>
      <c r="G23" s="30">
        <f t="shared" ref="G23:G29" si="1">ROUND(E23*F23,2)</f>
        <v>0</v>
      </c>
      <c r="H23" s="30">
        <f t="shared" ref="H23:H29" si="2">ROUND(E23-G23,2)</f>
        <v>21.76</v>
      </c>
    </row>
    <row r="24" spans="1:8" x14ac:dyDescent="0.25">
      <c r="A24" s="14" t="s">
        <v>104</v>
      </c>
      <c r="B24" s="14" t="s">
        <v>26</v>
      </c>
      <c r="C24" s="15">
        <v>13.86</v>
      </c>
      <c r="D24" s="14">
        <v>1</v>
      </c>
      <c r="E24" s="30">
        <f t="shared" si="0"/>
        <v>13.86</v>
      </c>
      <c r="F24" s="16">
        <v>0</v>
      </c>
      <c r="G24" s="30">
        <f t="shared" si="1"/>
        <v>0</v>
      </c>
      <c r="H24" s="30">
        <f t="shared" si="2"/>
        <v>13.86</v>
      </c>
    </row>
    <row r="25" spans="1:8" x14ac:dyDescent="0.25">
      <c r="A25" s="14" t="s">
        <v>139</v>
      </c>
      <c r="B25" s="14" t="s">
        <v>18</v>
      </c>
      <c r="C25" s="15">
        <v>3.2</v>
      </c>
      <c r="D25" s="14">
        <v>2</v>
      </c>
      <c r="E25" s="30">
        <f t="shared" si="0"/>
        <v>6.4</v>
      </c>
      <c r="F25" s="16">
        <v>0</v>
      </c>
      <c r="G25" s="30">
        <f t="shared" si="1"/>
        <v>0</v>
      </c>
      <c r="H25" s="30">
        <f t="shared" si="2"/>
        <v>6.4</v>
      </c>
    </row>
    <row r="26" spans="1:8" x14ac:dyDescent="0.25">
      <c r="A26" s="14" t="s">
        <v>140</v>
      </c>
      <c r="B26" s="14" t="s">
        <v>26</v>
      </c>
      <c r="C26" s="15">
        <v>11.75</v>
      </c>
      <c r="D26" s="14">
        <v>2</v>
      </c>
      <c r="E26" s="30">
        <f t="shared" si="0"/>
        <v>23.5</v>
      </c>
      <c r="F26" s="16">
        <v>0</v>
      </c>
      <c r="G26" s="30">
        <f t="shared" si="1"/>
        <v>0</v>
      </c>
      <c r="H26" s="30">
        <f t="shared" si="2"/>
        <v>23.5</v>
      </c>
    </row>
    <row r="27" spans="1:8" x14ac:dyDescent="0.25">
      <c r="A27" s="14" t="s">
        <v>105</v>
      </c>
      <c r="B27" s="14" t="s">
        <v>18</v>
      </c>
      <c r="C27" s="15">
        <v>0.37</v>
      </c>
      <c r="D27" s="14">
        <v>48</v>
      </c>
      <c r="E27" s="30">
        <f t="shared" si="0"/>
        <v>17.760000000000002</v>
      </c>
      <c r="F27" s="16">
        <v>0</v>
      </c>
      <c r="G27" s="30">
        <f t="shared" si="1"/>
        <v>0</v>
      </c>
      <c r="H27" s="30">
        <f t="shared" si="2"/>
        <v>17.760000000000002</v>
      </c>
    </row>
    <row r="28" spans="1:8" x14ac:dyDescent="0.25">
      <c r="A28" s="14" t="s">
        <v>400</v>
      </c>
      <c r="B28" s="14" t="s">
        <v>26</v>
      </c>
      <c r="C28" s="15">
        <v>8.6</v>
      </c>
      <c r="D28" s="14">
        <v>3.5</v>
      </c>
      <c r="E28" s="30">
        <f t="shared" si="0"/>
        <v>30.1</v>
      </c>
      <c r="F28" s="16">
        <v>0</v>
      </c>
      <c r="G28" s="30">
        <f t="shared" si="1"/>
        <v>0</v>
      </c>
      <c r="H28" s="30">
        <f t="shared" si="2"/>
        <v>30.1</v>
      </c>
    </row>
    <row r="29" spans="1:8" x14ac:dyDescent="0.25">
      <c r="A29" s="14" t="s">
        <v>74</v>
      </c>
      <c r="B29" s="14" t="s">
        <v>26</v>
      </c>
      <c r="C29" s="15">
        <v>11.45</v>
      </c>
      <c r="D29" s="14">
        <v>1</v>
      </c>
      <c r="E29" s="30">
        <f t="shared" si="0"/>
        <v>11.45</v>
      </c>
      <c r="F29" s="16">
        <v>0</v>
      </c>
      <c r="G29" s="30">
        <f t="shared" si="1"/>
        <v>0</v>
      </c>
      <c r="H29" s="30">
        <f t="shared" si="2"/>
        <v>11.45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141</v>
      </c>
      <c r="B31" s="14" t="s">
        <v>29</v>
      </c>
      <c r="C31" s="15">
        <v>6.62</v>
      </c>
      <c r="D31" s="14">
        <v>0.75</v>
      </c>
      <c r="E31" s="30">
        <f>ROUND(C31*D31,2)</f>
        <v>4.97</v>
      </c>
      <c r="F31" s="16">
        <v>0</v>
      </c>
      <c r="G31" s="30">
        <f>ROUND(E31*F31,2)</f>
        <v>0</v>
      </c>
      <c r="H31" s="30">
        <f>ROUND(E31-G31,2)</f>
        <v>4.97</v>
      </c>
    </row>
    <row r="32" spans="1:8" x14ac:dyDescent="0.25">
      <c r="A32" s="14" t="s">
        <v>142</v>
      </c>
      <c r="B32" s="14" t="s">
        <v>48</v>
      </c>
      <c r="C32" s="15">
        <v>8</v>
      </c>
      <c r="D32" s="14">
        <v>1</v>
      </c>
      <c r="E32" s="30">
        <f>ROUND(C32*D32,2)</f>
        <v>8</v>
      </c>
      <c r="F32" s="16">
        <v>0</v>
      </c>
      <c r="G32" s="30">
        <f>ROUND(E32*F32,2)</f>
        <v>0</v>
      </c>
      <c r="H32" s="30">
        <f>ROUND(E32-G32,2)</f>
        <v>8</v>
      </c>
    </row>
    <row r="33" spans="1:8" x14ac:dyDescent="0.25">
      <c r="A33" s="13" t="s">
        <v>33</v>
      </c>
      <c r="C33" s="30"/>
      <c r="E33" s="30"/>
    </row>
    <row r="34" spans="1:8" x14ac:dyDescent="0.25">
      <c r="A34" s="14" t="s">
        <v>333</v>
      </c>
      <c r="B34" s="14" t="s">
        <v>29</v>
      </c>
      <c r="C34" s="15">
        <v>1.07</v>
      </c>
      <c r="D34" s="14">
        <v>50</v>
      </c>
      <c r="E34" s="30">
        <f>ROUND(C34*D34,2)</f>
        <v>53.5</v>
      </c>
      <c r="F34" s="16">
        <v>0</v>
      </c>
      <c r="G34" s="30">
        <f>ROUND(E34*F34,2)</f>
        <v>0</v>
      </c>
      <c r="H34" s="30">
        <f>ROUND(E34-G34,2)</f>
        <v>53.5</v>
      </c>
    </row>
    <row r="35" spans="1:8" x14ac:dyDescent="0.25">
      <c r="A35" s="13" t="s">
        <v>114</v>
      </c>
      <c r="C35" s="30"/>
      <c r="E35" s="30"/>
    </row>
    <row r="36" spans="1:8" x14ac:dyDescent="0.25">
      <c r="A36" s="14" t="s">
        <v>115</v>
      </c>
      <c r="B36" s="14" t="s">
        <v>26</v>
      </c>
      <c r="C36" s="15">
        <v>3.3</v>
      </c>
      <c r="D36" s="14">
        <v>1.1000000000000001</v>
      </c>
      <c r="E36" s="30">
        <f>ROUND(C36*D36,2)</f>
        <v>3.63</v>
      </c>
      <c r="F36" s="16">
        <v>0</v>
      </c>
      <c r="G36" s="30">
        <f>ROUND(E36*F36,2)</f>
        <v>0</v>
      </c>
      <c r="H36" s="30">
        <f>ROUND(E36-G36,2)</f>
        <v>3.63</v>
      </c>
    </row>
    <row r="37" spans="1:8" x14ac:dyDescent="0.25">
      <c r="A37" s="13" t="s">
        <v>61</v>
      </c>
      <c r="C37" s="30"/>
      <c r="E37" s="30"/>
    </row>
    <row r="38" spans="1:8" x14ac:dyDescent="0.25">
      <c r="A38" s="14" t="s">
        <v>62</v>
      </c>
      <c r="B38" s="14" t="s">
        <v>48</v>
      </c>
      <c r="C38" s="15">
        <v>7.5</v>
      </c>
      <c r="D38" s="14">
        <v>1</v>
      </c>
      <c r="E38" s="30">
        <f>ROUND(C38*D38,2)</f>
        <v>7.5</v>
      </c>
      <c r="F38" s="16">
        <v>0</v>
      </c>
      <c r="G38" s="30">
        <f>ROUND(E38*F38,2)</f>
        <v>0</v>
      </c>
      <c r="H38" s="30">
        <f>ROUND(E38-G38,2)</f>
        <v>7.5</v>
      </c>
    </row>
    <row r="39" spans="1:8" x14ac:dyDescent="0.25">
      <c r="A39" s="13" t="s">
        <v>131</v>
      </c>
      <c r="C39" s="30"/>
      <c r="E39" s="30"/>
    </row>
    <row r="40" spans="1:8" x14ac:dyDescent="0.25">
      <c r="A40" s="14" t="s">
        <v>144</v>
      </c>
      <c r="B40" s="14" t="s">
        <v>124</v>
      </c>
      <c r="C40" s="15">
        <v>0.27</v>
      </c>
      <c r="D40" s="14">
        <f>$D$7</f>
        <v>60</v>
      </c>
      <c r="E40" s="30">
        <f>ROUND(C40*D40,2)</f>
        <v>16.2</v>
      </c>
      <c r="F40" s="16">
        <v>0</v>
      </c>
      <c r="G40" s="30">
        <f>ROUND(E40*F40,2)</f>
        <v>0</v>
      </c>
      <c r="H40" s="30">
        <f>ROUND(E40-G40,2)</f>
        <v>16.2</v>
      </c>
    </row>
    <row r="41" spans="1:8" x14ac:dyDescent="0.25">
      <c r="A41" s="13" t="s">
        <v>99</v>
      </c>
      <c r="C41" s="30"/>
      <c r="E41" s="30"/>
    </row>
    <row r="42" spans="1:8" x14ac:dyDescent="0.25">
      <c r="A42" s="14" t="s">
        <v>188</v>
      </c>
      <c r="B42" s="14" t="s">
        <v>48</v>
      </c>
      <c r="C42" s="15">
        <v>4.5</v>
      </c>
      <c r="D42" s="14">
        <v>0.5</v>
      </c>
      <c r="E42" s="30">
        <f>ROUND(C42*D42,2)</f>
        <v>2.25</v>
      </c>
      <c r="F42" s="16">
        <v>0</v>
      </c>
      <c r="G42" s="30">
        <f>ROUND(E42*F42,2)</f>
        <v>0</v>
      </c>
      <c r="H42" s="30">
        <f>ROUND(E42-G42,2)</f>
        <v>2.25</v>
      </c>
    </row>
    <row r="43" spans="1:8" x14ac:dyDescent="0.25">
      <c r="A43" s="13" t="s">
        <v>34</v>
      </c>
      <c r="C43" s="30"/>
      <c r="E43" s="30"/>
    </row>
    <row r="44" spans="1:8" x14ac:dyDescent="0.25">
      <c r="A44" s="14" t="s">
        <v>35</v>
      </c>
      <c r="B44" s="14" t="s">
        <v>36</v>
      </c>
      <c r="C44" s="15">
        <v>58</v>
      </c>
      <c r="D44" s="14">
        <v>0.33300000000000002</v>
      </c>
      <c r="E44" s="30">
        <f>ROUND(C44*D44,2)</f>
        <v>19.309999999999999</v>
      </c>
      <c r="F44" s="16">
        <v>0</v>
      </c>
      <c r="G44" s="30">
        <f>ROUND(E44*F44,2)</f>
        <v>0</v>
      </c>
      <c r="H44" s="30">
        <f>ROUND(E44-G44,2)</f>
        <v>19.309999999999999</v>
      </c>
    </row>
    <row r="45" spans="1:8" x14ac:dyDescent="0.25">
      <c r="A45" s="13" t="s">
        <v>116</v>
      </c>
      <c r="C45" s="30"/>
      <c r="E45" s="30"/>
    </row>
    <row r="46" spans="1:8" x14ac:dyDescent="0.25">
      <c r="A46" s="14" t="s">
        <v>145</v>
      </c>
      <c r="B46" s="14" t="s">
        <v>48</v>
      </c>
      <c r="C46" s="15">
        <v>6.5</v>
      </c>
      <c r="D46" s="14">
        <v>1</v>
      </c>
      <c r="E46" s="30">
        <f>ROUND(C46*D46,2)</f>
        <v>6.5</v>
      </c>
      <c r="F46" s="16">
        <v>0</v>
      </c>
      <c r="G46" s="30">
        <f>ROUND(E46*F46,2)</f>
        <v>0</v>
      </c>
      <c r="H46" s="30">
        <f>ROUND(E46-G46,2)</f>
        <v>6.5</v>
      </c>
    </row>
    <row r="47" spans="1:8" x14ac:dyDescent="0.25">
      <c r="A47" s="13" t="s">
        <v>146</v>
      </c>
      <c r="C47" s="30"/>
      <c r="E47" s="30"/>
    </row>
    <row r="48" spans="1:8" x14ac:dyDescent="0.25">
      <c r="A48" s="14" t="s">
        <v>147</v>
      </c>
      <c r="B48" s="14" t="s">
        <v>48</v>
      </c>
      <c r="C48" s="15">
        <v>1.55</v>
      </c>
      <c r="D48" s="14">
        <v>1</v>
      </c>
      <c r="E48" s="30">
        <f>ROUND(C48*D48,2)</f>
        <v>1.55</v>
      </c>
      <c r="F48" s="16">
        <v>0</v>
      </c>
      <c r="G48" s="30">
        <f>ROUND(E48*F48,2)</f>
        <v>0</v>
      </c>
      <c r="H48" s="30">
        <f>ROUND(E48-G48,2)</f>
        <v>1.55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16.54</v>
      </c>
      <c r="D52" s="14">
        <v>0.3362</v>
      </c>
      <c r="E52" s="30">
        <f>ROUND(C52*D52,2)</f>
        <v>5.56</v>
      </c>
      <c r="F52" s="16">
        <v>0</v>
      </c>
      <c r="G52" s="30">
        <f>ROUND(E52*F52,2)</f>
        <v>0</v>
      </c>
      <c r="H52" s="30">
        <f>ROUND(E52-G52,2)</f>
        <v>5.56</v>
      </c>
    </row>
    <row r="53" spans="1:8" x14ac:dyDescent="0.25">
      <c r="A53" s="14" t="s">
        <v>134</v>
      </c>
      <c r="B53" s="14" t="s">
        <v>39</v>
      </c>
      <c r="C53" s="15">
        <v>16.54</v>
      </c>
      <c r="D53" s="14">
        <v>8.5099999999999995E-2</v>
      </c>
      <c r="E53" s="30">
        <f>ROUND(C53*D53,2)</f>
        <v>1.41</v>
      </c>
      <c r="F53" s="16">
        <v>0</v>
      </c>
      <c r="G53" s="30">
        <f>ROUND(E53*F53,2)</f>
        <v>0</v>
      </c>
      <c r="H53" s="30">
        <f>ROUND(E53-G53,2)</f>
        <v>1.41</v>
      </c>
    </row>
    <row r="54" spans="1:8" x14ac:dyDescent="0.25">
      <c r="A54" s="14" t="s">
        <v>91</v>
      </c>
      <c r="B54" s="14" t="s">
        <v>39</v>
      </c>
      <c r="C54" s="15">
        <v>16.54</v>
      </c>
      <c r="D54" s="14">
        <v>3.5299999999999998E-2</v>
      </c>
      <c r="E54" s="30">
        <f>ROUND(C54*D54,2)</f>
        <v>0.57999999999999996</v>
      </c>
      <c r="F54" s="16">
        <v>0</v>
      </c>
      <c r="G54" s="30">
        <f>ROUND(E54*F54,2)</f>
        <v>0</v>
      </c>
      <c r="H54" s="30">
        <f>ROUND(E54-G54,2)</f>
        <v>0.57999999999999996</v>
      </c>
    </row>
    <row r="55" spans="1:8" x14ac:dyDescent="0.25">
      <c r="A55" s="13" t="s">
        <v>40</v>
      </c>
      <c r="C55" s="30"/>
      <c r="E55" s="30"/>
    </row>
    <row r="56" spans="1:8" x14ac:dyDescent="0.25">
      <c r="A56" s="14" t="s">
        <v>41</v>
      </c>
      <c r="B56" s="14" t="s">
        <v>39</v>
      </c>
      <c r="C56" s="15">
        <v>9.06</v>
      </c>
      <c r="D56" s="14">
        <v>0.3125</v>
      </c>
      <c r="E56" s="30">
        <f>ROUND(C56*D56,2)</f>
        <v>2.83</v>
      </c>
      <c r="F56" s="16">
        <v>0</v>
      </c>
      <c r="G56" s="30">
        <f>ROUND(E56*F56,2)</f>
        <v>0</v>
      </c>
      <c r="H56" s="30">
        <f>ROUND(E56-G56,2)</f>
        <v>2.83</v>
      </c>
    </row>
    <row r="57" spans="1:8" x14ac:dyDescent="0.25">
      <c r="A57" s="13" t="s">
        <v>43</v>
      </c>
      <c r="C57" s="30"/>
      <c r="E57" s="30"/>
    </row>
    <row r="58" spans="1:8" x14ac:dyDescent="0.25">
      <c r="A58" s="14" t="s">
        <v>42</v>
      </c>
      <c r="B58" s="14" t="s">
        <v>39</v>
      </c>
      <c r="C58" s="15">
        <v>9.06</v>
      </c>
      <c r="D58" s="14">
        <v>5.0799999999999998E-2</v>
      </c>
      <c r="E58" s="30">
        <f>ROUND(C58*D58,2)</f>
        <v>0.46</v>
      </c>
      <c r="F58" s="16">
        <v>0</v>
      </c>
      <c r="G58" s="30">
        <f>ROUND(E58*F58,2)</f>
        <v>0</v>
      </c>
      <c r="H58" s="30">
        <f>ROUND(E58-G58,2)</f>
        <v>0.46</v>
      </c>
    </row>
    <row r="59" spans="1:8" x14ac:dyDescent="0.25">
      <c r="A59" s="14" t="s">
        <v>91</v>
      </c>
      <c r="B59" s="14" t="s">
        <v>39</v>
      </c>
      <c r="C59" s="15">
        <v>9.06</v>
      </c>
      <c r="D59" s="14">
        <v>1.7600000000000001E-2</v>
      </c>
      <c r="E59" s="30">
        <f>ROUND(C59*D59,2)</f>
        <v>0.16</v>
      </c>
      <c r="F59" s="16">
        <v>0</v>
      </c>
      <c r="G59" s="30">
        <f>ROUND(E59*F59,2)</f>
        <v>0</v>
      </c>
      <c r="H59" s="30">
        <f>ROUND(E59-G59,2)</f>
        <v>0.16</v>
      </c>
    </row>
    <row r="60" spans="1:8" x14ac:dyDescent="0.25">
      <c r="A60" s="14" t="s">
        <v>44</v>
      </c>
      <c r="B60" s="14" t="s">
        <v>39</v>
      </c>
      <c r="C60" s="15">
        <v>16.510000000000002</v>
      </c>
      <c r="D60" s="14">
        <v>0.22839999999999999</v>
      </c>
      <c r="E60" s="30">
        <f>ROUND(C60*D60,2)</f>
        <v>3.77</v>
      </c>
      <c r="F60" s="16">
        <v>0</v>
      </c>
      <c r="G60" s="30">
        <f>ROUND(E60*F60,2)</f>
        <v>0</v>
      </c>
      <c r="H60" s="30">
        <f>ROUND(E60-G60,2)</f>
        <v>3.77</v>
      </c>
    </row>
    <row r="61" spans="1:8" x14ac:dyDescent="0.25">
      <c r="A61" s="13" t="s">
        <v>45</v>
      </c>
      <c r="C61" s="30"/>
      <c r="E61" s="30"/>
    </row>
    <row r="62" spans="1:8" x14ac:dyDescent="0.25">
      <c r="A62" s="14" t="s">
        <v>38</v>
      </c>
      <c r="B62" s="14" t="s">
        <v>19</v>
      </c>
      <c r="C62" s="15">
        <v>4.4800000000000004</v>
      </c>
      <c r="D62" s="14">
        <v>3.8348</v>
      </c>
      <c r="E62" s="30">
        <f>ROUND(C62*D62,2)</f>
        <v>17.18</v>
      </c>
      <c r="F62" s="16">
        <v>0</v>
      </c>
      <c r="G62" s="30">
        <f>ROUND(E62*F62,2)</f>
        <v>0</v>
      </c>
      <c r="H62" s="30">
        <f>ROUND(E62-G62,2)</f>
        <v>17.18</v>
      </c>
    </row>
    <row r="63" spans="1:8" x14ac:dyDescent="0.25">
      <c r="A63" s="14" t="s">
        <v>134</v>
      </c>
      <c r="B63" s="14" t="s">
        <v>19</v>
      </c>
      <c r="C63" s="15">
        <v>4.4800000000000004</v>
      </c>
      <c r="D63" s="14">
        <v>1.4244000000000001</v>
      </c>
      <c r="E63" s="30">
        <f>ROUND(C63*D63,2)</f>
        <v>6.38</v>
      </c>
      <c r="F63" s="16">
        <v>0</v>
      </c>
      <c r="G63" s="30">
        <f>ROUND(E63*F63,2)</f>
        <v>0</v>
      </c>
      <c r="H63" s="30">
        <f>ROUND(E63-G63,2)</f>
        <v>6.38</v>
      </c>
    </row>
    <row r="64" spans="1:8" x14ac:dyDescent="0.25">
      <c r="A64" s="14" t="s">
        <v>91</v>
      </c>
      <c r="B64" s="14" t="s">
        <v>19</v>
      </c>
      <c r="C64" s="15">
        <v>4.4800000000000004</v>
      </c>
      <c r="D64" s="14">
        <v>0.44900000000000001</v>
      </c>
      <c r="E64" s="30">
        <f>ROUND(C64*D64,2)</f>
        <v>2.0099999999999998</v>
      </c>
      <c r="F64" s="16">
        <v>0</v>
      </c>
      <c r="G64" s="30">
        <f>ROUND(E64*F64,2)</f>
        <v>0</v>
      </c>
      <c r="H64" s="30">
        <f>ROUND(E64-G64,2)</f>
        <v>2.0099999999999998</v>
      </c>
    </row>
    <row r="65" spans="1:8" x14ac:dyDescent="0.25">
      <c r="A65" s="14" t="s">
        <v>217</v>
      </c>
      <c r="B65" s="14" t="s">
        <v>19</v>
      </c>
      <c r="C65" s="15">
        <v>4.4800000000000004</v>
      </c>
      <c r="D65" s="14">
        <v>10.9975</v>
      </c>
      <c r="E65" s="30">
        <f>ROUND(C65*D65,2)</f>
        <v>49.27</v>
      </c>
      <c r="F65" s="16">
        <v>0</v>
      </c>
      <c r="G65" s="30">
        <f>ROUND(E65*F65,2)</f>
        <v>0</v>
      </c>
      <c r="H65" s="30">
        <f>ROUND(E65-G65,2)</f>
        <v>49.27</v>
      </c>
    </row>
    <row r="66" spans="1:8" x14ac:dyDescent="0.25">
      <c r="A66" s="13" t="s">
        <v>47</v>
      </c>
      <c r="C66" s="30"/>
      <c r="E66" s="30"/>
    </row>
    <row r="67" spans="1:8" x14ac:dyDescent="0.25">
      <c r="A67" s="14" t="s">
        <v>42</v>
      </c>
      <c r="B67" s="14" t="s">
        <v>48</v>
      </c>
      <c r="C67" s="15">
        <v>5.5</v>
      </c>
      <c r="D67" s="14">
        <v>1</v>
      </c>
      <c r="E67" s="30">
        <f t="shared" ref="E67:E72" si="3">ROUND(C67*D67,2)</f>
        <v>5.5</v>
      </c>
      <c r="F67" s="16">
        <v>0</v>
      </c>
      <c r="G67" s="30">
        <f t="shared" ref="G67:G72" si="4">ROUND(E67*F67,2)</f>
        <v>0</v>
      </c>
      <c r="H67" s="30">
        <f t="shared" ref="H67:H74" si="5">ROUND(E67-G67,2)</f>
        <v>5.5</v>
      </c>
    </row>
    <row r="68" spans="1:8" x14ac:dyDescent="0.25">
      <c r="A68" s="14" t="s">
        <v>38</v>
      </c>
      <c r="B68" s="14" t="s">
        <v>48</v>
      </c>
      <c r="C68" s="15">
        <v>2.44</v>
      </c>
      <c r="D68" s="14">
        <v>1</v>
      </c>
      <c r="E68" s="30">
        <f t="shared" si="3"/>
        <v>2.44</v>
      </c>
      <c r="F68" s="16">
        <v>0</v>
      </c>
      <c r="G68" s="30">
        <f t="shared" si="4"/>
        <v>0</v>
      </c>
      <c r="H68" s="30">
        <f t="shared" si="5"/>
        <v>2.44</v>
      </c>
    </row>
    <row r="69" spans="1:8" x14ac:dyDescent="0.25">
      <c r="A69" s="14" t="s">
        <v>134</v>
      </c>
      <c r="B69" s="14" t="s">
        <v>48</v>
      </c>
      <c r="C69" s="15">
        <v>4.1500000000000004</v>
      </c>
      <c r="D69" s="14">
        <v>1</v>
      </c>
      <c r="E69" s="30">
        <f t="shared" si="3"/>
        <v>4.1500000000000004</v>
      </c>
      <c r="F69" s="16">
        <v>0</v>
      </c>
      <c r="G69" s="30">
        <f t="shared" si="4"/>
        <v>0</v>
      </c>
      <c r="H69" s="30">
        <f t="shared" si="5"/>
        <v>4.1500000000000004</v>
      </c>
    </row>
    <row r="70" spans="1:8" x14ac:dyDescent="0.25">
      <c r="A70" s="14" t="s">
        <v>91</v>
      </c>
      <c r="B70" s="14" t="s">
        <v>48</v>
      </c>
      <c r="C70" s="15">
        <v>0.6</v>
      </c>
      <c r="D70" s="14">
        <v>1</v>
      </c>
      <c r="E70" s="30">
        <f t="shared" si="3"/>
        <v>0.6</v>
      </c>
      <c r="F70" s="16">
        <v>0</v>
      </c>
      <c r="G70" s="30">
        <f t="shared" si="4"/>
        <v>0</v>
      </c>
      <c r="H70" s="30">
        <f t="shared" si="5"/>
        <v>0.6</v>
      </c>
    </row>
    <row r="71" spans="1:8" x14ac:dyDescent="0.25">
      <c r="A71" s="14" t="s">
        <v>217</v>
      </c>
      <c r="B71" s="14" t="s">
        <v>48</v>
      </c>
      <c r="C71" s="15">
        <v>14.31</v>
      </c>
      <c r="D71" s="14">
        <v>1</v>
      </c>
      <c r="E71" s="30">
        <f t="shared" si="3"/>
        <v>14.31</v>
      </c>
      <c r="F71" s="16">
        <v>0</v>
      </c>
      <c r="G71" s="30">
        <f t="shared" si="4"/>
        <v>0</v>
      </c>
      <c r="H71" s="30">
        <f t="shared" si="5"/>
        <v>14.31</v>
      </c>
    </row>
    <row r="72" spans="1:8" x14ac:dyDescent="0.25">
      <c r="A72" s="9" t="s">
        <v>49</v>
      </c>
      <c r="B72" s="9" t="s">
        <v>48</v>
      </c>
      <c r="C72" s="10">
        <v>20.75</v>
      </c>
      <c r="D72" s="9">
        <v>1</v>
      </c>
      <c r="E72" s="28">
        <f t="shared" si="3"/>
        <v>20.75</v>
      </c>
      <c r="F72" s="11">
        <v>0</v>
      </c>
      <c r="G72" s="28">
        <f t="shared" si="4"/>
        <v>0</v>
      </c>
      <c r="H72" s="28">
        <f t="shared" si="5"/>
        <v>20.75</v>
      </c>
    </row>
    <row r="73" spans="1:8" x14ac:dyDescent="0.25">
      <c r="A73" s="7" t="s">
        <v>50</v>
      </c>
      <c r="C73" s="30"/>
      <c r="E73" s="30">
        <f>SUM(E12:E72)</f>
        <v>620.8599999999999</v>
      </c>
      <c r="G73" s="12">
        <f>SUM(G12:G72)</f>
        <v>0</v>
      </c>
      <c r="H73" s="12">
        <f t="shared" si="5"/>
        <v>620.86</v>
      </c>
    </row>
    <row r="74" spans="1:8" x14ac:dyDescent="0.25">
      <c r="A74" s="7" t="s">
        <v>51</v>
      </c>
      <c r="C74" s="30"/>
      <c r="E74" s="30">
        <f>+E8-E73</f>
        <v>249.1400000000001</v>
      </c>
      <c r="G74" s="12">
        <f>+G8-G73</f>
        <v>0</v>
      </c>
      <c r="H74" s="12">
        <f t="shared" si="5"/>
        <v>249.14</v>
      </c>
    </row>
    <row r="75" spans="1:8" x14ac:dyDescent="0.25">
      <c r="A75" t="s">
        <v>12</v>
      </c>
      <c r="C75" s="30"/>
      <c r="E75" s="30"/>
    </row>
    <row r="76" spans="1:8" x14ac:dyDescent="0.25">
      <c r="A76" s="7" t="s">
        <v>52</v>
      </c>
      <c r="C76" s="30"/>
      <c r="E76" s="30"/>
    </row>
    <row r="77" spans="1:8" x14ac:dyDescent="0.25">
      <c r="A77" s="14" t="s">
        <v>42</v>
      </c>
      <c r="B77" s="14" t="s">
        <v>48</v>
      </c>
      <c r="C77" s="15">
        <v>12.62</v>
      </c>
      <c r="D77" s="14">
        <v>1</v>
      </c>
      <c r="E77" s="30">
        <f>ROUND(C77*D77,2)</f>
        <v>12.62</v>
      </c>
      <c r="F77" s="16">
        <v>0</v>
      </c>
      <c r="G77" s="30">
        <f>ROUND(E77*F77,2)</f>
        <v>0</v>
      </c>
      <c r="H77" s="30">
        <f t="shared" ref="H77:H84" si="6">ROUND(E77-G77,2)</f>
        <v>12.62</v>
      </c>
    </row>
    <row r="78" spans="1:8" x14ac:dyDescent="0.25">
      <c r="A78" s="14" t="s">
        <v>38</v>
      </c>
      <c r="B78" s="14" t="s">
        <v>48</v>
      </c>
      <c r="C78" s="15">
        <v>17.27</v>
      </c>
      <c r="D78" s="14">
        <v>1</v>
      </c>
      <c r="E78" s="30">
        <f>ROUND(C78*D78,2)</f>
        <v>17.27</v>
      </c>
      <c r="F78" s="16">
        <v>0</v>
      </c>
      <c r="G78" s="30">
        <f>ROUND(E78*F78,2)</f>
        <v>0</v>
      </c>
      <c r="H78" s="30">
        <f t="shared" si="6"/>
        <v>17.27</v>
      </c>
    </row>
    <row r="79" spans="1:8" x14ac:dyDescent="0.25">
      <c r="A79" s="14" t="s">
        <v>134</v>
      </c>
      <c r="B79" s="14" t="s">
        <v>48</v>
      </c>
      <c r="C79" s="15">
        <v>18.260000000000002</v>
      </c>
      <c r="D79" s="14">
        <v>1</v>
      </c>
      <c r="E79" s="30">
        <f>ROUND(C79*D79,2)</f>
        <v>18.260000000000002</v>
      </c>
      <c r="F79" s="16">
        <v>0</v>
      </c>
      <c r="G79" s="30">
        <f>ROUND(E79*F79,2)</f>
        <v>0</v>
      </c>
      <c r="H79" s="30">
        <f t="shared" si="6"/>
        <v>18.260000000000002</v>
      </c>
    </row>
    <row r="80" spans="1:8" x14ac:dyDescent="0.25">
      <c r="A80" s="14" t="s">
        <v>91</v>
      </c>
      <c r="B80" s="14" t="s">
        <v>48</v>
      </c>
      <c r="C80" s="15">
        <v>4.38</v>
      </c>
      <c r="D80" s="14">
        <v>1</v>
      </c>
      <c r="E80" s="30">
        <f>ROUND(C80*D80,2)</f>
        <v>4.38</v>
      </c>
      <c r="F80" s="16">
        <v>0</v>
      </c>
      <c r="G80" s="30">
        <f>ROUND(E80*F80,2)</f>
        <v>0</v>
      </c>
      <c r="H80" s="30">
        <f t="shared" si="6"/>
        <v>4.38</v>
      </c>
    </row>
    <row r="81" spans="1:8" x14ac:dyDescent="0.25">
      <c r="A81" s="9" t="s">
        <v>217</v>
      </c>
      <c r="B81" s="9" t="s">
        <v>48</v>
      </c>
      <c r="C81" s="10">
        <v>51.51</v>
      </c>
      <c r="D81" s="9">
        <v>1</v>
      </c>
      <c r="E81" s="28">
        <f>ROUND(C81*D81,2)</f>
        <v>51.51</v>
      </c>
      <c r="F81" s="11">
        <v>0</v>
      </c>
      <c r="G81" s="28">
        <f>ROUND(E81*F81,2)</f>
        <v>0</v>
      </c>
      <c r="H81" s="28">
        <f t="shared" si="6"/>
        <v>51.51</v>
      </c>
    </row>
    <row r="82" spans="1:8" x14ac:dyDescent="0.25">
      <c r="A82" s="7" t="s">
        <v>53</v>
      </c>
      <c r="C82" s="30"/>
      <c r="E82" s="30">
        <f>SUM(E77:E81)</f>
        <v>104.04</v>
      </c>
      <c r="G82" s="12">
        <f>SUM(G77:G81)</f>
        <v>0</v>
      </c>
      <c r="H82" s="12">
        <f t="shared" si="6"/>
        <v>104.04</v>
      </c>
    </row>
    <row r="83" spans="1:8" x14ac:dyDescent="0.25">
      <c r="A83" s="7" t="s">
        <v>54</v>
      </c>
      <c r="C83" s="30"/>
      <c r="E83" s="30">
        <f>+E73+E82</f>
        <v>724.89999999999986</v>
      </c>
      <c r="G83" s="12">
        <f>+G73+G82</f>
        <v>0</v>
      </c>
      <c r="H83" s="12">
        <f t="shared" si="6"/>
        <v>724.9</v>
      </c>
    </row>
    <row r="84" spans="1:8" x14ac:dyDescent="0.25">
      <c r="A84" s="7" t="s">
        <v>55</v>
      </c>
      <c r="C84" s="30"/>
      <c r="E84" s="30">
        <f>+E8-E83</f>
        <v>145.10000000000014</v>
      </c>
      <c r="G84" s="12">
        <f>+G8-G83</f>
        <v>0</v>
      </c>
      <c r="H84" s="12">
        <f t="shared" si="6"/>
        <v>145.1</v>
      </c>
    </row>
    <row r="85" spans="1:8" x14ac:dyDescent="0.25">
      <c r="A85" t="s">
        <v>120</v>
      </c>
      <c r="C85" s="30"/>
      <c r="E85" s="30"/>
    </row>
    <row r="86" spans="1:8" x14ac:dyDescent="0.25">
      <c r="A86" t="s">
        <v>427</v>
      </c>
      <c r="C86" s="30"/>
      <c r="E86" s="30"/>
    </row>
    <row r="87" spans="1:8" x14ac:dyDescent="0.25">
      <c r="C87" s="30"/>
      <c r="E87" s="30"/>
    </row>
    <row r="88" spans="1:8" x14ac:dyDescent="0.25">
      <c r="A88" s="7" t="s">
        <v>121</v>
      </c>
      <c r="C88" s="30"/>
      <c r="E88" s="30"/>
    </row>
    <row r="89" spans="1:8" x14ac:dyDescent="0.25">
      <c r="A89" s="7" t="s">
        <v>122</v>
      </c>
      <c r="C89" s="30"/>
      <c r="E89" s="30"/>
    </row>
    <row r="99" spans="1:5" x14ac:dyDescent="0.25">
      <c r="A99" s="7" t="s">
        <v>50</v>
      </c>
      <c r="E99" s="34">
        <f>VLOOKUP(A99,$A$1:$H$98,5,FALSE)</f>
        <v>620.8599999999999</v>
      </c>
    </row>
    <row r="100" spans="1:5" x14ac:dyDescent="0.25">
      <c r="A100" s="7" t="s">
        <v>295</v>
      </c>
      <c r="E100" s="34">
        <f>VLOOKUP(A100,$A$1:$H$98,5,FALSE)</f>
        <v>104.04</v>
      </c>
    </row>
    <row r="101" spans="1:5" x14ac:dyDescent="0.25">
      <c r="A101" s="7" t="s">
        <v>296</v>
      </c>
      <c r="E101" s="34">
        <f t="shared" ref="E101:E102" si="7">VLOOKUP(A101,$A$1:$H$98,5,FALSE)</f>
        <v>724.89999999999986</v>
      </c>
    </row>
    <row r="102" spans="1:5" x14ac:dyDescent="0.25">
      <c r="A102" s="7" t="s">
        <v>55</v>
      </c>
      <c r="E102" s="34">
        <f t="shared" si="7"/>
        <v>145.10000000000014</v>
      </c>
    </row>
    <row r="104" spans="1:5" x14ac:dyDescent="0.25">
      <c r="A104" s="43" t="s">
        <v>257</v>
      </c>
      <c r="D104" s="39" t="s">
        <v>258</v>
      </c>
    </row>
    <row r="105" spans="1:5" x14ac:dyDescent="0.25">
      <c r="B105" s="34">
        <f>E102</f>
        <v>145.10000000000014</v>
      </c>
      <c r="E105" s="34">
        <f>E102</f>
        <v>145.10000000000014</v>
      </c>
    </row>
    <row r="106" spans="1:5" x14ac:dyDescent="0.25">
      <c r="A106">
        <f>A107-Calculator!$B$15</f>
        <v>205</v>
      </c>
      <c r="B106">
        <f t="dataTable" ref="B106:B112" dt2D="0" dtr="0" r1="D7"/>
        <v>2208.4500000000003</v>
      </c>
      <c r="D106">
        <f>D107-Calculator!$B$27</f>
        <v>45</v>
      </c>
      <c r="E106">
        <f t="dataTable" ref="E106:E112" dt2D="0" dtr="0" r1="D7" ca="1"/>
        <v>-68.349999999999909</v>
      </c>
    </row>
    <row r="107" spans="1:5" x14ac:dyDescent="0.25">
      <c r="A107">
        <f>A108-Calculator!$B$15</f>
        <v>210</v>
      </c>
      <c r="B107">
        <v>2279.6000000000004</v>
      </c>
      <c r="D107">
        <f>D108-Calculator!$B$27</f>
        <v>50</v>
      </c>
      <c r="E107">
        <v>2.8000000000000682</v>
      </c>
    </row>
    <row r="108" spans="1:5" x14ac:dyDescent="0.25">
      <c r="A108">
        <f>A109-Calculator!$B$15</f>
        <v>215</v>
      </c>
      <c r="B108">
        <v>2350.75</v>
      </c>
      <c r="D108">
        <f>D109-Calculator!$B$27</f>
        <v>55</v>
      </c>
      <c r="E108">
        <v>73.950000000000045</v>
      </c>
    </row>
    <row r="109" spans="1:5" x14ac:dyDescent="0.25">
      <c r="A109">
        <f>Calculator!B10</f>
        <v>220</v>
      </c>
      <c r="B109">
        <v>2421.9</v>
      </c>
      <c r="D109">
        <f>Calculator!B22</f>
        <v>60</v>
      </c>
      <c r="E109">
        <v>145.10000000000014</v>
      </c>
    </row>
    <row r="110" spans="1:5" x14ac:dyDescent="0.25">
      <c r="A110">
        <f>A109+Calculator!$B$15</f>
        <v>225</v>
      </c>
      <c r="B110">
        <v>2493.0500000000002</v>
      </c>
      <c r="D110">
        <f>D109+Calculator!$B$27</f>
        <v>65</v>
      </c>
      <c r="E110">
        <v>216.25000000000011</v>
      </c>
    </row>
    <row r="111" spans="1:5" x14ac:dyDescent="0.25">
      <c r="A111">
        <f>A110+Calculator!$B$15</f>
        <v>230</v>
      </c>
      <c r="B111">
        <v>2564.2000000000003</v>
      </c>
      <c r="D111">
        <f>D110+Calculator!$B$27</f>
        <v>70</v>
      </c>
      <c r="E111">
        <v>287.40000000000009</v>
      </c>
    </row>
    <row r="112" spans="1:5" x14ac:dyDescent="0.25">
      <c r="A112">
        <f>A111+Calculator!$B$15</f>
        <v>235</v>
      </c>
      <c r="B112">
        <v>2635.3500000000004</v>
      </c>
      <c r="D112">
        <f>D111+Calculator!$B$27</f>
        <v>75</v>
      </c>
      <c r="E112">
        <v>358.55000000000007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3BD6-A312-4D1E-B4FB-FDC63312B262}">
  <dimension ref="A1:H112"/>
  <sheetViews>
    <sheetView topLeftCell="A31" workbookViewId="0">
      <selection activeCell="D36" sqref="D36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160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407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464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124</v>
      </c>
      <c r="C7" s="49">
        <f>IF(Calculator!B7="Soybeans",Calculator!B13,IF(Calculator!B19="Soybeans",Calculator!B25,13.66))</f>
        <v>14.5</v>
      </c>
      <c r="D7" s="50">
        <f>IF(Calculator!B7="Soybeans",Calculator!B10,IF(Calculator!B19="Soybeans",Calculator!B22,42))</f>
        <v>60</v>
      </c>
      <c r="E7" s="28">
        <f>ROUND(C7*D7,2)</f>
        <v>870</v>
      </c>
      <c r="F7" s="11">
        <v>0</v>
      </c>
      <c r="G7" s="28">
        <f>ROUND(E7*F7,2)</f>
        <v>0</v>
      </c>
      <c r="H7" s="28">
        <f>ROUND(E7-G7,2)</f>
        <v>870</v>
      </c>
    </row>
    <row r="8" spans="1:8" x14ac:dyDescent="0.25">
      <c r="A8" s="7" t="s">
        <v>11</v>
      </c>
      <c r="C8" s="30"/>
      <c r="E8" s="30">
        <f>SUM(E7:E7)</f>
        <v>870</v>
      </c>
      <c r="G8" s="12">
        <f>SUM(G7:G7)</f>
        <v>0</v>
      </c>
      <c r="H8" s="12">
        <f>ROUND(E8-G8,2)</f>
        <v>870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4</v>
      </c>
      <c r="E12" s="30">
        <f>ROUND(C12*D12,2)</f>
        <v>30.4</v>
      </c>
      <c r="F12" s="16">
        <v>0</v>
      </c>
      <c r="G12" s="30">
        <f>ROUND(E12*F12,2)</f>
        <v>0</v>
      </c>
      <c r="H12" s="30">
        <f>ROUND(E12-G12,2)</f>
        <v>30.4</v>
      </c>
    </row>
    <row r="13" spans="1:8" x14ac:dyDescent="0.25">
      <c r="A13" s="13" t="s">
        <v>20</v>
      </c>
      <c r="C13" s="30"/>
      <c r="E13" s="30"/>
    </row>
    <row r="14" spans="1:8" x14ac:dyDescent="0.25">
      <c r="A14" s="14" t="s">
        <v>125</v>
      </c>
      <c r="B14" s="14" t="s">
        <v>21</v>
      </c>
      <c r="C14" s="15">
        <v>50</v>
      </c>
      <c r="D14" s="14">
        <v>0.87</v>
      </c>
      <c r="E14" s="30">
        <f>ROUND(C14*D14,2)</f>
        <v>43.5</v>
      </c>
      <c r="F14" s="16">
        <v>0</v>
      </c>
      <c r="G14" s="30">
        <f>ROUND(E14*F14,2)</f>
        <v>0</v>
      </c>
      <c r="H14" s="30">
        <f>ROUND(E14-G14,2)</f>
        <v>43.5</v>
      </c>
    </row>
    <row r="15" spans="1:8" x14ac:dyDescent="0.25">
      <c r="A15" s="14" t="s">
        <v>22</v>
      </c>
      <c r="B15" s="14" t="s">
        <v>21</v>
      </c>
      <c r="C15" s="15">
        <v>46.6</v>
      </c>
      <c r="D15" s="14">
        <v>1.33</v>
      </c>
      <c r="E15" s="30">
        <f>ROUND(C15*D15,2)</f>
        <v>61.98</v>
      </c>
      <c r="F15" s="16">
        <v>0</v>
      </c>
      <c r="G15" s="30">
        <f>ROUND(E15*F15,2)</f>
        <v>0</v>
      </c>
      <c r="H15" s="30">
        <f>ROUND(E15-G15,2)</f>
        <v>61.98</v>
      </c>
    </row>
    <row r="16" spans="1:8" x14ac:dyDescent="0.25">
      <c r="A16" s="13" t="s">
        <v>23</v>
      </c>
      <c r="C16" s="30"/>
      <c r="E16" s="30"/>
    </row>
    <row r="17" spans="1:8" x14ac:dyDescent="0.25">
      <c r="A17" s="14" t="s">
        <v>332</v>
      </c>
      <c r="B17" s="14" t="s">
        <v>18</v>
      </c>
      <c r="C17" s="15">
        <v>7.63</v>
      </c>
      <c r="D17" s="14">
        <v>1.6</v>
      </c>
      <c r="E17" s="30">
        <f>ROUND(C17*D17,2)</f>
        <v>12.21</v>
      </c>
      <c r="F17" s="16">
        <v>0</v>
      </c>
      <c r="G17" s="30">
        <f>ROUND(E17*F17,2)</f>
        <v>0</v>
      </c>
      <c r="H17" s="30">
        <f>ROUND(E17-G17,2)</f>
        <v>12.21</v>
      </c>
    </row>
    <row r="18" spans="1:8" x14ac:dyDescent="0.25">
      <c r="A18" s="14" t="s">
        <v>334</v>
      </c>
      <c r="B18" s="14" t="s">
        <v>18</v>
      </c>
      <c r="C18" s="15">
        <v>5.31</v>
      </c>
      <c r="D18" s="14">
        <v>13.7</v>
      </c>
      <c r="E18" s="30">
        <f>ROUND(C18*D18,2)</f>
        <v>72.75</v>
      </c>
      <c r="F18" s="16">
        <v>0</v>
      </c>
      <c r="G18" s="30">
        <f>ROUND(E18*F18,2)</f>
        <v>0</v>
      </c>
      <c r="H18" s="30">
        <f>ROUND(E18-G18,2)</f>
        <v>72.75</v>
      </c>
    </row>
    <row r="19" spans="1:8" x14ac:dyDescent="0.25">
      <c r="A19" s="13" t="s">
        <v>24</v>
      </c>
      <c r="C19" s="30"/>
      <c r="E19" s="30"/>
    </row>
    <row r="20" spans="1:8" x14ac:dyDescent="0.25">
      <c r="A20" s="14" t="s">
        <v>140</v>
      </c>
      <c r="B20" s="14" t="s">
        <v>26</v>
      </c>
      <c r="C20" s="15">
        <v>11.75</v>
      </c>
      <c r="D20" s="14">
        <v>2</v>
      </c>
      <c r="E20" s="30">
        <f>ROUND(C20*D20,2)</f>
        <v>23.5</v>
      </c>
      <c r="F20" s="16">
        <v>0</v>
      </c>
      <c r="G20" s="30">
        <f>ROUND(E20*F20,2)</f>
        <v>0</v>
      </c>
      <c r="H20" s="30">
        <f>ROUND(E20-G20,2)</f>
        <v>23.5</v>
      </c>
    </row>
    <row r="21" spans="1:8" x14ac:dyDescent="0.25">
      <c r="A21" s="14" t="s">
        <v>105</v>
      </c>
      <c r="B21" s="14" t="s">
        <v>18</v>
      </c>
      <c r="C21" s="15">
        <v>0.37</v>
      </c>
      <c r="D21" s="14">
        <v>48</v>
      </c>
      <c r="E21" s="30">
        <f>ROUND(C21*D21,2)</f>
        <v>17.760000000000002</v>
      </c>
      <c r="F21" s="16">
        <v>0</v>
      </c>
      <c r="G21" s="30">
        <f>ROUND(E21*F21,2)</f>
        <v>0</v>
      </c>
      <c r="H21" s="30">
        <f>ROUND(E21-G21,2)</f>
        <v>17.760000000000002</v>
      </c>
    </row>
    <row r="22" spans="1:8" x14ac:dyDescent="0.25">
      <c r="A22" s="14" t="s">
        <v>400</v>
      </c>
      <c r="B22" s="14" t="s">
        <v>26</v>
      </c>
      <c r="C22" s="15">
        <v>8.6</v>
      </c>
      <c r="D22" s="14">
        <v>3.5</v>
      </c>
      <c r="E22" s="30">
        <f>ROUND(C22*D22,2)</f>
        <v>30.1</v>
      </c>
      <c r="F22" s="16">
        <v>0</v>
      </c>
      <c r="G22" s="30">
        <f>ROUND(E22*F22,2)</f>
        <v>0</v>
      </c>
      <c r="H22" s="30">
        <f>ROUND(E22-G22,2)</f>
        <v>30.1</v>
      </c>
    </row>
    <row r="23" spans="1:8" x14ac:dyDescent="0.25">
      <c r="A23" s="14" t="s">
        <v>74</v>
      </c>
      <c r="B23" s="14" t="s">
        <v>26</v>
      </c>
      <c r="C23" s="15">
        <v>11.45</v>
      </c>
      <c r="D23" s="14">
        <v>1</v>
      </c>
      <c r="E23" s="30">
        <f>ROUND(C23*D23,2)</f>
        <v>11.45</v>
      </c>
      <c r="F23" s="16">
        <v>0</v>
      </c>
      <c r="G23" s="30">
        <f>ROUND(E23*F23,2)</f>
        <v>0</v>
      </c>
      <c r="H23" s="30">
        <f>ROUND(E23-G23,2)</f>
        <v>11.45</v>
      </c>
    </row>
    <row r="24" spans="1:8" x14ac:dyDescent="0.25">
      <c r="A24" s="13" t="s">
        <v>27</v>
      </c>
      <c r="C24" s="30"/>
      <c r="E24" s="30"/>
    </row>
    <row r="25" spans="1:8" x14ac:dyDescent="0.25">
      <c r="A25" s="14" t="s">
        <v>141</v>
      </c>
      <c r="B25" s="14" t="s">
        <v>29</v>
      </c>
      <c r="C25" s="15">
        <v>6.62</v>
      </c>
      <c r="D25" s="14">
        <v>0.75</v>
      </c>
      <c r="E25" s="30">
        <f>ROUND(C25*D25,2)</f>
        <v>4.97</v>
      </c>
      <c r="F25" s="16">
        <v>0</v>
      </c>
      <c r="G25" s="30">
        <f>ROUND(E25*F25,2)</f>
        <v>0</v>
      </c>
      <c r="H25" s="30">
        <f>ROUND(E25-G25,2)</f>
        <v>4.97</v>
      </c>
    </row>
    <row r="26" spans="1:8" x14ac:dyDescent="0.25">
      <c r="A26" s="14" t="s">
        <v>219</v>
      </c>
      <c r="B26" s="14" t="s">
        <v>220</v>
      </c>
      <c r="C26" s="15">
        <v>1.1599999999999999</v>
      </c>
      <c r="D26" s="14">
        <v>14</v>
      </c>
      <c r="E26" s="30">
        <f>ROUND(C26*D26,2)</f>
        <v>16.239999999999998</v>
      </c>
      <c r="F26" s="16">
        <v>0</v>
      </c>
      <c r="G26" s="30">
        <f>ROUND(E26*F26,2)</f>
        <v>0</v>
      </c>
      <c r="H26" s="30">
        <f>ROUND(E26-G26,2)</f>
        <v>16.239999999999998</v>
      </c>
    </row>
    <row r="27" spans="1:8" x14ac:dyDescent="0.25">
      <c r="A27" s="14" t="s">
        <v>110</v>
      </c>
      <c r="B27" s="14" t="s">
        <v>18</v>
      </c>
      <c r="C27" s="15">
        <v>1.1299999999999999</v>
      </c>
      <c r="D27" s="14">
        <v>6.4</v>
      </c>
      <c r="E27" s="30">
        <f>ROUND(C27*D27,2)</f>
        <v>7.23</v>
      </c>
      <c r="F27" s="16">
        <v>0</v>
      </c>
      <c r="G27" s="30">
        <f>ROUND(E27*F27,2)</f>
        <v>0</v>
      </c>
      <c r="H27" s="30">
        <f>ROUND(E27-G27,2)</f>
        <v>7.23</v>
      </c>
    </row>
    <row r="28" spans="1:8" x14ac:dyDescent="0.25">
      <c r="A28" s="14" t="s">
        <v>142</v>
      </c>
      <c r="B28" s="14" t="s">
        <v>48</v>
      </c>
      <c r="C28" s="15">
        <v>8</v>
      </c>
      <c r="D28" s="14">
        <v>1</v>
      </c>
      <c r="E28" s="30">
        <f>ROUND(C28*D28,2)</f>
        <v>8</v>
      </c>
      <c r="F28" s="16">
        <v>0</v>
      </c>
      <c r="G28" s="30">
        <f>ROUND(E28*F28,2)</f>
        <v>0</v>
      </c>
      <c r="H28" s="30">
        <f>ROUND(E28-G28,2)</f>
        <v>8</v>
      </c>
    </row>
    <row r="29" spans="1:8" x14ac:dyDescent="0.25">
      <c r="A29" s="13" t="s">
        <v>33</v>
      </c>
      <c r="C29" s="30"/>
      <c r="E29" s="30"/>
    </row>
    <row r="30" spans="1:8" x14ac:dyDescent="0.25">
      <c r="A30" s="14" t="s">
        <v>333</v>
      </c>
      <c r="B30" s="14" t="s">
        <v>29</v>
      </c>
      <c r="C30" s="15">
        <v>1.07</v>
      </c>
      <c r="D30" s="14">
        <v>50</v>
      </c>
      <c r="E30" s="30">
        <f>ROUND(C30*D30,2)</f>
        <v>53.5</v>
      </c>
      <c r="F30" s="16">
        <v>0</v>
      </c>
      <c r="G30" s="30">
        <f>ROUND(E30*F30,2)</f>
        <v>0</v>
      </c>
      <c r="H30" s="30">
        <f>ROUND(E30-G30,2)</f>
        <v>53.5</v>
      </c>
    </row>
    <row r="31" spans="1:8" x14ac:dyDescent="0.25">
      <c r="A31" s="13" t="s">
        <v>114</v>
      </c>
      <c r="C31" s="30"/>
      <c r="E31" s="30"/>
    </row>
    <row r="32" spans="1:8" x14ac:dyDescent="0.25">
      <c r="A32" s="14" t="s">
        <v>115</v>
      </c>
      <c r="B32" s="14" t="s">
        <v>26</v>
      </c>
      <c r="C32" s="15">
        <v>3.3</v>
      </c>
      <c r="D32" s="14">
        <v>0.6</v>
      </c>
      <c r="E32" s="30">
        <f>ROUND(C32*D32,2)</f>
        <v>1.98</v>
      </c>
      <c r="F32" s="16">
        <v>0</v>
      </c>
      <c r="G32" s="30">
        <f>ROUND(E32*F32,2)</f>
        <v>0</v>
      </c>
      <c r="H32" s="30">
        <f>ROUND(E32-G32,2)</f>
        <v>1.98</v>
      </c>
    </row>
    <row r="33" spans="1:8" x14ac:dyDescent="0.25">
      <c r="A33" s="13" t="s">
        <v>61</v>
      </c>
      <c r="C33" s="30"/>
      <c r="E33" s="30"/>
    </row>
    <row r="34" spans="1:8" x14ac:dyDescent="0.25">
      <c r="A34" s="14" t="s">
        <v>62</v>
      </c>
      <c r="B34" s="14" t="s">
        <v>48</v>
      </c>
      <c r="C34" s="15">
        <v>7.5</v>
      </c>
      <c r="D34" s="14">
        <v>1</v>
      </c>
      <c r="E34" s="30">
        <f>ROUND(C34*D34,2)</f>
        <v>7.5</v>
      </c>
      <c r="F34" s="16">
        <v>0</v>
      </c>
      <c r="G34" s="30">
        <f>ROUND(E34*F34,2)</f>
        <v>0</v>
      </c>
      <c r="H34" s="30">
        <f>ROUND(E34-G34,2)</f>
        <v>7.5</v>
      </c>
    </row>
    <row r="35" spans="1:8" x14ac:dyDescent="0.25">
      <c r="A35" s="13" t="s">
        <v>131</v>
      </c>
      <c r="C35" s="30"/>
      <c r="E35" s="30"/>
    </row>
    <row r="36" spans="1:8" x14ac:dyDescent="0.25">
      <c r="A36" s="14" t="s">
        <v>144</v>
      </c>
      <c r="B36" s="14" t="s">
        <v>124</v>
      </c>
      <c r="C36" s="15">
        <v>0.27</v>
      </c>
      <c r="D36" s="14">
        <f>$D$7</f>
        <v>60</v>
      </c>
      <c r="E36" s="30">
        <f>ROUND(C36*D36,2)</f>
        <v>16.2</v>
      </c>
      <c r="F36" s="16">
        <v>0</v>
      </c>
      <c r="G36" s="30">
        <f>ROUND(E36*F36,2)</f>
        <v>0</v>
      </c>
      <c r="H36" s="30">
        <f>ROUND(E36-G36,2)</f>
        <v>16.2</v>
      </c>
    </row>
    <row r="37" spans="1:8" x14ac:dyDescent="0.25">
      <c r="A37" s="13" t="s">
        <v>34</v>
      </c>
      <c r="C37" s="30"/>
      <c r="E37" s="30"/>
    </row>
    <row r="38" spans="1:8" x14ac:dyDescent="0.25">
      <c r="A38" s="14" t="s">
        <v>35</v>
      </c>
      <c r="B38" s="14" t="s">
        <v>36</v>
      </c>
      <c r="C38" s="15">
        <v>58</v>
      </c>
      <c r="D38" s="14">
        <v>0.33300000000000002</v>
      </c>
      <c r="E38" s="30">
        <f>ROUND(C38*D38,2)</f>
        <v>19.309999999999999</v>
      </c>
      <c r="F38" s="16">
        <v>0</v>
      </c>
      <c r="G38" s="30">
        <f>ROUND(E38*F38,2)</f>
        <v>0</v>
      </c>
      <c r="H38" s="30">
        <f>ROUND(E38-G38,2)</f>
        <v>19.309999999999999</v>
      </c>
    </row>
    <row r="39" spans="1:8" x14ac:dyDescent="0.25">
      <c r="A39" s="13" t="s">
        <v>116</v>
      </c>
      <c r="C39" s="30"/>
      <c r="E39" s="30"/>
    </row>
    <row r="40" spans="1:8" x14ac:dyDescent="0.25">
      <c r="A40" s="14" t="s">
        <v>145</v>
      </c>
      <c r="B40" s="14" t="s">
        <v>48</v>
      </c>
      <c r="C40" s="15">
        <v>6.5</v>
      </c>
      <c r="D40" s="14">
        <v>1</v>
      </c>
      <c r="E40" s="30">
        <f>ROUND(C40*D40,2)</f>
        <v>6.5</v>
      </c>
      <c r="F40" s="16">
        <v>0</v>
      </c>
      <c r="G40" s="30">
        <f>ROUND(E40*F40,2)</f>
        <v>0</v>
      </c>
      <c r="H40" s="30">
        <f>ROUND(E40-G40,2)</f>
        <v>6.5</v>
      </c>
    </row>
    <row r="41" spans="1:8" x14ac:dyDescent="0.25">
      <c r="A41" s="13" t="s">
        <v>146</v>
      </c>
      <c r="C41" s="30"/>
      <c r="E41" s="30"/>
    </row>
    <row r="42" spans="1:8" x14ac:dyDescent="0.25">
      <c r="A42" s="14" t="s">
        <v>147</v>
      </c>
      <c r="B42" s="14" t="s">
        <v>48</v>
      </c>
      <c r="C42" s="15">
        <v>1.55</v>
      </c>
      <c r="D42" s="14">
        <v>1</v>
      </c>
      <c r="E42" s="30">
        <f>ROUND(C42*D42,2)</f>
        <v>1.55</v>
      </c>
      <c r="F42" s="16">
        <v>0</v>
      </c>
      <c r="G42" s="30">
        <f>ROUND(E42*F42,2)</f>
        <v>0</v>
      </c>
      <c r="H42" s="30">
        <f>ROUND(E42-G42,2)</f>
        <v>1.55</v>
      </c>
    </row>
    <row r="43" spans="1:8" x14ac:dyDescent="0.25">
      <c r="A43" s="13" t="s">
        <v>118</v>
      </c>
      <c r="C43" s="30"/>
      <c r="E43" s="30"/>
    </row>
    <row r="44" spans="1:8" x14ac:dyDescent="0.25">
      <c r="A44" s="14" t="s">
        <v>119</v>
      </c>
      <c r="B44" s="14" t="s">
        <v>48</v>
      </c>
      <c r="C44" s="15">
        <v>10</v>
      </c>
      <c r="D44" s="14">
        <v>0.33300000000000002</v>
      </c>
      <c r="E44" s="30">
        <f>ROUND(C44*D44,2)</f>
        <v>3.33</v>
      </c>
      <c r="F44" s="16">
        <v>0</v>
      </c>
      <c r="G44" s="30">
        <f>ROUND(E44*F44,2)</f>
        <v>0</v>
      </c>
      <c r="H44" s="30">
        <f>ROUND(E44-G44,2)</f>
        <v>3.33</v>
      </c>
    </row>
    <row r="45" spans="1:8" x14ac:dyDescent="0.25">
      <c r="A45" s="13" t="s">
        <v>37</v>
      </c>
      <c r="C45" s="30"/>
      <c r="E45" s="30"/>
    </row>
    <row r="46" spans="1:8" x14ac:dyDescent="0.25">
      <c r="A46" s="14" t="s">
        <v>38</v>
      </c>
      <c r="B46" s="14" t="s">
        <v>39</v>
      </c>
      <c r="C46" s="15">
        <v>16.54</v>
      </c>
      <c r="D46" s="14">
        <v>7.1999999999999995E-2</v>
      </c>
      <c r="E46" s="30">
        <f>ROUND(C46*D46,2)</f>
        <v>1.19</v>
      </c>
      <c r="F46" s="16">
        <v>0</v>
      </c>
      <c r="G46" s="30">
        <f>ROUND(E46*F46,2)</f>
        <v>0</v>
      </c>
      <c r="H46" s="30">
        <f>ROUND(E46-G46,2)</f>
        <v>1.19</v>
      </c>
    </row>
    <row r="47" spans="1:8" x14ac:dyDescent="0.25">
      <c r="A47" s="14" t="s">
        <v>134</v>
      </c>
      <c r="B47" s="14" t="s">
        <v>39</v>
      </c>
      <c r="C47" s="15">
        <v>16.54</v>
      </c>
      <c r="D47" s="14">
        <v>8.5099999999999995E-2</v>
      </c>
      <c r="E47" s="30">
        <f>ROUND(C47*D47,2)</f>
        <v>1.41</v>
      </c>
      <c r="F47" s="16">
        <v>0</v>
      </c>
      <c r="G47" s="30">
        <f>ROUND(E47*F47,2)</f>
        <v>0</v>
      </c>
      <c r="H47" s="30">
        <f>ROUND(E47-G47,2)</f>
        <v>1.41</v>
      </c>
    </row>
    <row r="48" spans="1:8" x14ac:dyDescent="0.25">
      <c r="A48" s="14" t="s">
        <v>91</v>
      </c>
      <c r="B48" s="14" t="s">
        <v>39</v>
      </c>
      <c r="C48" s="15">
        <v>16.54</v>
      </c>
      <c r="D48" s="14">
        <v>1.18E-2</v>
      </c>
      <c r="E48" s="30">
        <f>ROUND(C48*D48,2)</f>
        <v>0.2</v>
      </c>
      <c r="F48" s="16">
        <v>0</v>
      </c>
      <c r="G48" s="30">
        <f>ROUND(E48*F48,2)</f>
        <v>0</v>
      </c>
      <c r="H48" s="30">
        <f>ROUND(E48-G48,2)</f>
        <v>0.2</v>
      </c>
    </row>
    <row r="49" spans="1:8" x14ac:dyDescent="0.25">
      <c r="A49" s="13" t="s">
        <v>40</v>
      </c>
      <c r="C49" s="30"/>
      <c r="E49" s="30"/>
    </row>
    <row r="50" spans="1:8" x14ac:dyDescent="0.25">
      <c r="A50" s="14" t="s">
        <v>41</v>
      </c>
      <c r="B50" s="14" t="s">
        <v>39</v>
      </c>
      <c r="C50" s="15">
        <v>9.06</v>
      </c>
      <c r="D50" s="14">
        <v>5.1900000000000002E-2</v>
      </c>
      <c r="E50" s="30">
        <f>ROUND(C50*D50,2)</f>
        <v>0.47</v>
      </c>
      <c r="F50" s="16">
        <v>0</v>
      </c>
      <c r="G50" s="30">
        <f>ROUND(E50*F50,2)</f>
        <v>0</v>
      </c>
      <c r="H50" s="30">
        <f>ROUND(E50-G50,2)</f>
        <v>0.47</v>
      </c>
    </row>
    <row r="51" spans="1:8" x14ac:dyDescent="0.25">
      <c r="A51" s="13" t="s">
        <v>43</v>
      </c>
      <c r="C51" s="30"/>
      <c r="E51" s="30"/>
    </row>
    <row r="52" spans="1:8" x14ac:dyDescent="0.25">
      <c r="A52" s="14" t="s">
        <v>42</v>
      </c>
      <c r="B52" s="14" t="s">
        <v>39</v>
      </c>
      <c r="C52" s="15">
        <v>9.06</v>
      </c>
      <c r="D52" s="14">
        <v>5.0799999999999998E-2</v>
      </c>
      <c r="E52" s="30">
        <f>ROUND(C52*D52,2)</f>
        <v>0.46</v>
      </c>
      <c r="F52" s="16">
        <v>0</v>
      </c>
      <c r="G52" s="30">
        <f>ROUND(E52*F52,2)</f>
        <v>0</v>
      </c>
      <c r="H52" s="30">
        <f>ROUND(E52-G52,2)</f>
        <v>0.46</v>
      </c>
    </row>
    <row r="53" spans="1:8" x14ac:dyDescent="0.25">
      <c r="A53" s="14" t="s">
        <v>91</v>
      </c>
      <c r="B53" s="14" t="s">
        <v>39</v>
      </c>
      <c r="C53" s="15">
        <v>9.06</v>
      </c>
      <c r="D53" s="14">
        <v>5.8999999999999999E-3</v>
      </c>
      <c r="E53" s="30">
        <f>ROUND(C53*D53,2)</f>
        <v>0.05</v>
      </c>
      <c r="F53" s="16">
        <v>0</v>
      </c>
      <c r="G53" s="30">
        <f>ROUND(E53*F53,2)</f>
        <v>0</v>
      </c>
      <c r="H53" s="30">
        <f>ROUND(E53-G53,2)</f>
        <v>0.05</v>
      </c>
    </row>
    <row r="54" spans="1:8" x14ac:dyDescent="0.25">
      <c r="A54" s="14" t="s">
        <v>44</v>
      </c>
      <c r="B54" s="14" t="s">
        <v>39</v>
      </c>
      <c r="C54" s="15">
        <v>16.52</v>
      </c>
      <c r="D54" s="14">
        <v>0.14530000000000001</v>
      </c>
      <c r="E54" s="30">
        <f>ROUND(C54*D54,2)</f>
        <v>2.4</v>
      </c>
      <c r="F54" s="16">
        <v>0</v>
      </c>
      <c r="G54" s="30">
        <f>ROUND(E54*F54,2)</f>
        <v>0</v>
      </c>
      <c r="H54" s="30">
        <f>ROUND(E54-G54,2)</f>
        <v>2.4</v>
      </c>
    </row>
    <row r="55" spans="1:8" x14ac:dyDescent="0.25">
      <c r="A55" s="13" t="s">
        <v>45</v>
      </c>
      <c r="C55" s="30"/>
      <c r="E55" s="30"/>
    </row>
    <row r="56" spans="1:8" x14ac:dyDescent="0.25">
      <c r="A56" s="14" t="s">
        <v>38</v>
      </c>
      <c r="B56" s="14" t="s">
        <v>19</v>
      </c>
      <c r="C56" s="15">
        <v>4.4800000000000004</v>
      </c>
      <c r="D56" s="14">
        <v>1.1121000000000001</v>
      </c>
      <c r="E56" s="30">
        <f>ROUND(C56*D56,2)</f>
        <v>4.9800000000000004</v>
      </c>
      <c r="F56" s="16">
        <v>0</v>
      </c>
      <c r="G56" s="30">
        <f>ROUND(E56*F56,2)</f>
        <v>0</v>
      </c>
      <c r="H56" s="30">
        <f>ROUND(E56-G56,2)</f>
        <v>4.9800000000000004</v>
      </c>
    </row>
    <row r="57" spans="1:8" x14ac:dyDescent="0.25">
      <c r="A57" s="14" t="s">
        <v>134</v>
      </c>
      <c r="B57" s="14" t="s">
        <v>19</v>
      </c>
      <c r="C57" s="15">
        <v>4.4800000000000004</v>
      </c>
      <c r="D57" s="14">
        <v>1.4244000000000001</v>
      </c>
      <c r="E57" s="30">
        <f>ROUND(C57*D57,2)</f>
        <v>6.38</v>
      </c>
      <c r="F57" s="16">
        <v>0</v>
      </c>
      <c r="G57" s="30">
        <f>ROUND(E57*F57,2)</f>
        <v>0</v>
      </c>
      <c r="H57" s="30">
        <f>ROUND(E57-G57,2)</f>
        <v>6.38</v>
      </c>
    </row>
    <row r="58" spans="1:8" x14ac:dyDescent="0.25">
      <c r="A58" s="14" t="s">
        <v>91</v>
      </c>
      <c r="B58" s="14" t="s">
        <v>19</v>
      </c>
      <c r="C58" s="15">
        <v>4.4800000000000004</v>
      </c>
      <c r="D58" s="14">
        <v>0.1497</v>
      </c>
      <c r="E58" s="30">
        <f>ROUND(C58*D58,2)</f>
        <v>0.67</v>
      </c>
      <c r="F58" s="16">
        <v>0</v>
      </c>
      <c r="G58" s="30">
        <f>ROUND(E58*F58,2)</f>
        <v>0</v>
      </c>
      <c r="H58" s="30">
        <f>ROUND(E58-G58,2)</f>
        <v>0.67</v>
      </c>
    </row>
    <row r="59" spans="1:8" x14ac:dyDescent="0.25">
      <c r="A59" s="14" t="s">
        <v>221</v>
      </c>
      <c r="B59" s="14" t="s">
        <v>19</v>
      </c>
      <c r="C59" s="15">
        <v>4.4800000000000004</v>
      </c>
      <c r="D59" s="14">
        <v>16.4057</v>
      </c>
      <c r="E59" s="30">
        <f>ROUND(C59*D59,2)</f>
        <v>73.5</v>
      </c>
      <c r="F59" s="16">
        <v>0</v>
      </c>
      <c r="G59" s="30">
        <f>ROUND(E59*F59,2)</f>
        <v>0</v>
      </c>
      <c r="H59" s="30">
        <f>ROUND(E59-G59,2)</f>
        <v>73.5</v>
      </c>
    </row>
    <row r="60" spans="1:8" x14ac:dyDescent="0.25">
      <c r="A60" s="13" t="s">
        <v>47</v>
      </c>
      <c r="C60" s="30"/>
      <c r="E60" s="30"/>
    </row>
    <row r="61" spans="1:8" x14ac:dyDescent="0.25">
      <c r="A61" s="14" t="s">
        <v>42</v>
      </c>
      <c r="B61" s="14" t="s">
        <v>48</v>
      </c>
      <c r="C61" s="15">
        <v>3.83</v>
      </c>
      <c r="D61" s="14">
        <v>1</v>
      </c>
      <c r="E61" s="30">
        <f t="shared" ref="E61:E66" si="0">ROUND(C61*D61,2)</f>
        <v>3.83</v>
      </c>
      <c r="F61" s="16">
        <v>0</v>
      </c>
      <c r="G61" s="30">
        <f t="shared" ref="G61:G66" si="1">ROUND(E61*F61,2)</f>
        <v>0</v>
      </c>
      <c r="H61" s="30">
        <f t="shared" ref="H61:H68" si="2">ROUND(E61-G61,2)</f>
        <v>3.83</v>
      </c>
    </row>
    <row r="62" spans="1:8" x14ac:dyDescent="0.25">
      <c r="A62" s="14" t="s">
        <v>38</v>
      </c>
      <c r="B62" s="14" t="s">
        <v>48</v>
      </c>
      <c r="C62" s="15">
        <v>0.68</v>
      </c>
      <c r="D62" s="14">
        <v>1</v>
      </c>
      <c r="E62" s="30">
        <f t="shared" si="0"/>
        <v>0.68</v>
      </c>
      <c r="F62" s="16">
        <v>0</v>
      </c>
      <c r="G62" s="30">
        <f t="shared" si="1"/>
        <v>0</v>
      </c>
      <c r="H62" s="30">
        <f t="shared" si="2"/>
        <v>0.68</v>
      </c>
    </row>
    <row r="63" spans="1:8" x14ac:dyDescent="0.25">
      <c r="A63" s="14" t="s">
        <v>134</v>
      </c>
      <c r="B63" s="14" t="s">
        <v>48</v>
      </c>
      <c r="C63" s="15">
        <v>4.1500000000000004</v>
      </c>
      <c r="D63" s="14">
        <v>1</v>
      </c>
      <c r="E63" s="30">
        <f t="shared" si="0"/>
        <v>4.1500000000000004</v>
      </c>
      <c r="F63" s="16">
        <v>0</v>
      </c>
      <c r="G63" s="30">
        <f t="shared" si="1"/>
        <v>0</v>
      </c>
      <c r="H63" s="30">
        <f t="shared" si="2"/>
        <v>4.1500000000000004</v>
      </c>
    </row>
    <row r="64" spans="1:8" x14ac:dyDescent="0.25">
      <c r="A64" s="14" t="s">
        <v>91</v>
      </c>
      <c r="B64" s="14" t="s">
        <v>48</v>
      </c>
      <c r="C64" s="15">
        <v>0.2</v>
      </c>
      <c r="D64" s="14">
        <v>1</v>
      </c>
      <c r="E64" s="30">
        <f t="shared" si="0"/>
        <v>0.2</v>
      </c>
      <c r="F64" s="16">
        <v>0</v>
      </c>
      <c r="G64" s="30">
        <f t="shared" si="1"/>
        <v>0</v>
      </c>
      <c r="H64" s="30">
        <f t="shared" si="2"/>
        <v>0.2</v>
      </c>
    </row>
    <row r="65" spans="1:8" x14ac:dyDescent="0.25">
      <c r="A65" s="14" t="s">
        <v>221</v>
      </c>
      <c r="B65" s="14" t="s">
        <v>48</v>
      </c>
      <c r="C65" s="15">
        <v>12</v>
      </c>
      <c r="D65" s="14">
        <v>1</v>
      </c>
      <c r="E65" s="30">
        <f t="shared" si="0"/>
        <v>12</v>
      </c>
      <c r="F65" s="16">
        <v>0</v>
      </c>
      <c r="G65" s="30">
        <f t="shared" si="1"/>
        <v>0</v>
      </c>
      <c r="H65" s="30">
        <f t="shared" si="2"/>
        <v>12</v>
      </c>
    </row>
    <row r="66" spans="1:8" x14ac:dyDescent="0.25">
      <c r="A66" s="9" t="s">
        <v>49</v>
      </c>
      <c r="B66" s="9" t="s">
        <v>48</v>
      </c>
      <c r="C66" s="10">
        <v>17.190000000000001</v>
      </c>
      <c r="D66" s="9">
        <v>1</v>
      </c>
      <c r="E66" s="28">
        <f t="shared" si="0"/>
        <v>17.190000000000001</v>
      </c>
      <c r="F66" s="11">
        <v>0</v>
      </c>
      <c r="G66" s="28">
        <f t="shared" si="1"/>
        <v>0</v>
      </c>
      <c r="H66" s="28">
        <f t="shared" si="2"/>
        <v>17.190000000000001</v>
      </c>
    </row>
    <row r="67" spans="1:8" x14ac:dyDescent="0.25">
      <c r="A67" s="7" t="s">
        <v>50</v>
      </c>
      <c r="C67" s="30"/>
      <c r="E67" s="30">
        <f>SUM(E12:E66)</f>
        <v>579.72000000000014</v>
      </c>
      <c r="G67" s="12">
        <f>SUM(G12:G66)</f>
        <v>0</v>
      </c>
      <c r="H67" s="12">
        <f t="shared" si="2"/>
        <v>579.72</v>
      </c>
    </row>
    <row r="68" spans="1:8" x14ac:dyDescent="0.25">
      <c r="A68" s="7" t="s">
        <v>51</v>
      </c>
      <c r="C68" s="30"/>
      <c r="E68" s="30">
        <f>+E8-E67</f>
        <v>290.27999999999986</v>
      </c>
      <c r="G68" s="12">
        <f>+G8-G67</f>
        <v>0</v>
      </c>
      <c r="H68" s="12">
        <f t="shared" si="2"/>
        <v>290.27999999999997</v>
      </c>
    </row>
    <row r="69" spans="1:8" x14ac:dyDescent="0.25">
      <c r="A69" t="s">
        <v>12</v>
      </c>
      <c r="C69" s="30"/>
      <c r="E69" s="30"/>
    </row>
    <row r="70" spans="1:8" x14ac:dyDescent="0.25">
      <c r="A70" s="7" t="s">
        <v>52</v>
      </c>
      <c r="C70" s="30"/>
      <c r="E70" s="30"/>
    </row>
    <row r="71" spans="1:8" x14ac:dyDescent="0.25">
      <c r="A71" s="14" t="s">
        <v>42</v>
      </c>
      <c r="B71" s="14" t="s">
        <v>48</v>
      </c>
      <c r="C71" s="15">
        <v>7.83</v>
      </c>
      <c r="D71" s="14">
        <v>1</v>
      </c>
      <c r="E71" s="30">
        <f>ROUND(C71*D71,2)</f>
        <v>7.83</v>
      </c>
      <c r="F71" s="16">
        <v>0</v>
      </c>
      <c r="G71" s="30">
        <f>ROUND(E71*F71,2)</f>
        <v>0</v>
      </c>
      <c r="H71" s="30">
        <f t="shared" ref="H71:H78" si="3">ROUND(E71-G71,2)</f>
        <v>7.83</v>
      </c>
    </row>
    <row r="72" spans="1:8" x14ac:dyDescent="0.25">
      <c r="A72" s="14" t="s">
        <v>38</v>
      </c>
      <c r="B72" s="14" t="s">
        <v>48</v>
      </c>
      <c r="C72" s="15">
        <v>4.84</v>
      </c>
      <c r="D72" s="14">
        <v>1</v>
      </c>
      <c r="E72" s="30">
        <f>ROUND(C72*D72,2)</f>
        <v>4.84</v>
      </c>
      <c r="F72" s="16">
        <v>0</v>
      </c>
      <c r="G72" s="30">
        <f>ROUND(E72*F72,2)</f>
        <v>0</v>
      </c>
      <c r="H72" s="30">
        <f t="shared" si="3"/>
        <v>4.84</v>
      </c>
    </row>
    <row r="73" spans="1:8" x14ac:dyDescent="0.25">
      <c r="A73" s="14" t="s">
        <v>134</v>
      </c>
      <c r="B73" s="14" t="s">
        <v>48</v>
      </c>
      <c r="C73" s="15">
        <v>18.260000000000002</v>
      </c>
      <c r="D73" s="14">
        <v>1</v>
      </c>
      <c r="E73" s="30">
        <f>ROUND(C73*D73,2)</f>
        <v>18.260000000000002</v>
      </c>
      <c r="F73" s="16">
        <v>0</v>
      </c>
      <c r="G73" s="30">
        <f>ROUND(E73*F73,2)</f>
        <v>0</v>
      </c>
      <c r="H73" s="30">
        <f t="shared" si="3"/>
        <v>18.260000000000002</v>
      </c>
    </row>
    <row r="74" spans="1:8" x14ac:dyDescent="0.25">
      <c r="A74" s="14" t="s">
        <v>91</v>
      </c>
      <c r="B74" s="14" t="s">
        <v>48</v>
      </c>
      <c r="C74" s="15">
        <v>1.46</v>
      </c>
      <c r="D74" s="14">
        <v>1</v>
      </c>
      <c r="E74" s="30">
        <f>ROUND(C74*D74,2)</f>
        <v>1.46</v>
      </c>
      <c r="F74" s="16">
        <v>0</v>
      </c>
      <c r="G74" s="30">
        <f>ROUND(E74*F74,2)</f>
        <v>0</v>
      </c>
      <c r="H74" s="30">
        <f t="shared" si="3"/>
        <v>1.46</v>
      </c>
    </row>
    <row r="75" spans="1:8" x14ac:dyDescent="0.25">
      <c r="A75" s="9" t="s">
        <v>221</v>
      </c>
      <c r="B75" s="9" t="s">
        <v>48</v>
      </c>
      <c r="C75" s="10">
        <v>49.95</v>
      </c>
      <c r="D75" s="9">
        <v>1</v>
      </c>
      <c r="E75" s="28">
        <f>ROUND(C75*D75,2)</f>
        <v>49.95</v>
      </c>
      <c r="F75" s="11">
        <v>0</v>
      </c>
      <c r="G75" s="28">
        <f>ROUND(E75*F75,2)</f>
        <v>0</v>
      </c>
      <c r="H75" s="28">
        <f t="shared" si="3"/>
        <v>49.95</v>
      </c>
    </row>
    <row r="76" spans="1:8" x14ac:dyDescent="0.25">
      <c r="A76" s="7" t="s">
        <v>53</v>
      </c>
      <c r="C76" s="30"/>
      <c r="E76" s="30">
        <f>SUM(E71:E75)</f>
        <v>82.34</v>
      </c>
      <c r="G76" s="12">
        <f>SUM(G71:G75)</f>
        <v>0</v>
      </c>
      <c r="H76" s="12">
        <f t="shared" si="3"/>
        <v>82.34</v>
      </c>
    </row>
    <row r="77" spans="1:8" x14ac:dyDescent="0.25">
      <c r="A77" s="7" t="s">
        <v>54</v>
      </c>
      <c r="C77" s="30"/>
      <c r="E77" s="30">
        <f>+E67+E76</f>
        <v>662.06000000000017</v>
      </c>
      <c r="G77" s="12">
        <f>+G67+G76</f>
        <v>0</v>
      </c>
      <c r="H77" s="12">
        <f t="shared" si="3"/>
        <v>662.06</v>
      </c>
    </row>
    <row r="78" spans="1:8" x14ac:dyDescent="0.25">
      <c r="A78" s="7" t="s">
        <v>55</v>
      </c>
      <c r="C78" s="30"/>
      <c r="E78" s="30">
        <f>+E8-E77</f>
        <v>207.93999999999983</v>
      </c>
      <c r="G78" s="12">
        <f>+G8-G77</f>
        <v>0</v>
      </c>
      <c r="H78" s="12">
        <f t="shared" si="3"/>
        <v>207.94</v>
      </c>
    </row>
    <row r="79" spans="1:8" x14ac:dyDescent="0.25">
      <c r="A79" t="s">
        <v>120</v>
      </c>
      <c r="C79" s="30"/>
      <c r="E79" s="30"/>
    </row>
    <row r="80" spans="1:8" x14ac:dyDescent="0.25">
      <c r="A80" t="s">
        <v>427</v>
      </c>
      <c r="C80" s="30"/>
      <c r="E80" s="30"/>
    </row>
    <row r="81" spans="1:5" x14ac:dyDescent="0.25">
      <c r="C81" s="30"/>
      <c r="E81" s="30"/>
    </row>
    <row r="82" spans="1:5" x14ac:dyDescent="0.25">
      <c r="A82" s="7" t="s">
        <v>121</v>
      </c>
      <c r="C82" s="30"/>
      <c r="E82" s="30"/>
    </row>
    <row r="83" spans="1:5" x14ac:dyDescent="0.25">
      <c r="A83" s="7" t="s">
        <v>122</v>
      </c>
      <c r="C83" s="30"/>
      <c r="E83" s="30"/>
    </row>
    <row r="99" spans="1:5" x14ac:dyDescent="0.25">
      <c r="A99" s="7" t="s">
        <v>50</v>
      </c>
      <c r="E99" s="34">
        <f>VLOOKUP(A99,$A$1:$H$98,5,FALSE)</f>
        <v>579.72000000000014</v>
      </c>
    </row>
    <row r="100" spans="1:5" x14ac:dyDescent="0.25">
      <c r="A100" s="7" t="s">
        <v>295</v>
      </c>
      <c r="E100" s="34">
        <f>VLOOKUP(A100,$A$1:$H$98,5,FALSE)</f>
        <v>82.34</v>
      </c>
    </row>
    <row r="101" spans="1:5" x14ac:dyDescent="0.25">
      <c r="A101" s="7" t="s">
        <v>296</v>
      </c>
      <c r="E101" s="34">
        <f t="shared" ref="E101:E102" si="4">VLOOKUP(A101,$A$1:$H$98,5,FALSE)</f>
        <v>662.06000000000017</v>
      </c>
    </row>
    <row r="102" spans="1:5" x14ac:dyDescent="0.25">
      <c r="A102" s="7" t="s">
        <v>55</v>
      </c>
      <c r="E102" s="34">
        <f t="shared" si="4"/>
        <v>207.93999999999983</v>
      </c>
    </row>
    <row r="104" spans="1:5" x14ac:dyDescent="0.25">
      <c r="A104" s="43" t="s">
        <v>257</v>
      </c>
      <c r="D104" s="39" t="s">
        <v>258</v>
      </c>
    </row>
    <row r="105" spans="1:5" x14ac:dyDescent="0.25">
      <c r="B105" s="34">
        <f>E102</f>
        <v>207.93999999999983</v>
      </c>
      <c r="E105" s="34">
        <f>E102</f>
        <v>207.93999999999983</v>
      </c>
    </row>
    <row r="106" spans="1:5" x14ac:dyDescent="0.25">
      <c r="A106">
        <f>A107-Calculator!$B$15</f>
        <v>205</v>
      </c>
      <c r="B106">
        <f t="dataTable" ref="B106:B112" dt2D="0" dtr="0" r1="D7" ca="1"/>
        <v>2271.29</v>
      </c>
      <c r="D106">
        <f>D107-Calculator!$B$27</f>
        <v>45</v>
      </c>
      <c r="E106">
        <f t="dataTable" ref="E106:E112" dt2D="0" dtr="0" r1="D7"/>
        <v>-5.5100000000002183</v>
      </c>
    </row>
    <row r="107" spans="1:5" x14ac:dyDescent="0.25">
      <c r="A107">
        <f>A108-Calculator!$B$15</f>
        <v>210</v>
      </c>
      <c r="B107">
        <v>2342.4399999999996</v>
      </c>
      <c r="D107">
        <f>D108-Calculator!$B$27</f>
        <v>50</v>
      </c>
      <c r="E107">
        <v>65.639999999999759</v>
      </c>
    </row>
    <row r="108" spans="1:5" x14ac:dyDescent="0.25">
      <c r="A108">
        <f>A109-Calculator!$B$15</f>
        <v>215</v>
      </c>
      <c r="B108">
        <v>2413.5899999999997</v>
      </c>
      <c r="D108">
        <f>D109-Calculator!$B$27</f>
        <v>55</v>
      </c>
      <c r="E108">
        <v>136.78999999999974</v>
      </c>
    </row>
    <row r="109" spans="1:5" x14ac:dyDescent="0.25">
      <c r="A109">
        <f>Calculator!B10</f>
        <v>220</v>
      </c>
      <c r="B109">
        <v>2484.7399999999998</v>
      </c>
      <c r="D109">
        <f>Calculator!B22</f>
        <v>60</v>
      </c>
      <c r="E109">
        <v>207.93999999999983</v>
      </c>
    </row>
    <row r="110" spans="1:5" x14ac:dyDescent="0.25">
      <c r="A110">
        <f>A109+Calculator!$B$15</f>
        <v>225</v>
      </c>
      <c r="B110">
        <v>2555.89</v>
      </c>
      <c r="D110">
        <f>D109+Calculator!$B$27</f>
        <v>65</v>
      </c>
      <c r="E110">
        <v>279.08999999999969</v>
      </c>
    </row>
    <row r="111" spans="1:5" x14ac:dyDescent="0.25">
      <c r="A111">
        <f>A110+Calculator!$B$15</f>
        <v>230</v>
      </c>
      <c r="B111">
        <v>2627.04</v>
      </c>
      <c r="D111">
        <f>D110+Calculator!$B$27</f>
        <v>70</v>
      </c>
      <c r="E111">
        <v>350.23999999999978</v>
      </c>
    </row>
    <row r="112" spans="1:5" x14ac:dyDescent="0.25">
      <c r="A112">
        <f>A111+Calculator!$B$15</f>
        <v>235</v>
      </c>
      <c r="B112">
        <v>2698.1899999999996</v>
      </c>
      <c r="D112">
        <f>D111+Calculator!$B$27</f>
        <v>75</v>
      </c>
      <c r="E112">
        <v>421.38999999999976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49597-1EE7-4736-8662-8686A31EB14F}">
  <dimension ref="A1:H112"/>
  <sheetViews>
    <sheetView topLeftCell="A19" workbookViewId="0">
      <selection activeCell="D36" sqref="D36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162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409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463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124</v>
      </c>
      <c r="C7" s="49">
        <f>IF(Calculator!B7="Soybeans",Calculator!B13,IF(Calculator!B19="Soybeans",Calculator!B25,13.66))</f>
        <v>14.5</v>
      </c>
      <c r="D7" s="50">
        <f>IF(Calculator!B7="Soybeans",Calculator!B10,IF(Calculator!B19="Soybeans",Calculator!B22,42))</f>
        <v>60</v>
      </c>
      <c r="E7" s="28">
        <f>ROUND(C7*D7,2)</f>
        <v>870</v>
      </c>
      <c r="F7" s="11">
        <v>0</v>
      </c>
      <c r="G7" s="28">
        <f>ROUND(E7*F7,2)</f>
        <v>0</v>
      </c>
      <c r="H7" s="28">
        <f>ROUND(E7-G7,2)</f>
        <v>870</v>
      </c>
    </row>
    <row r="8" spans="1:8" x14ac:dyDescent="0.25">
      <c r="A8" s="7" t="s">
        <v>11</v>
      </c>
      <c r="C8" s="30"/>
      <c r="E8" s="30">
        <f>SUM(E7:E7)</f>
        <v>870</v>
      </c>
      <c r="G8" s="12">
        <f>SUM(G7:G7)</f>
        <v>0</v>
      </c>
      <c r="H8" s="12">
        <f>ROUND(E8-G8,2)</f>
        <v>870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2</v>
      </c>
      <c r="E12" s="30">
        <f>ROUND(C12*D12,2)</f>
        <v>15.2</v>
      </c>
      <c r="F12" s="16">
        <v>0</v>
      </c>
      <c r="G12" s="30">
        <f>ROUND(E12*F12,2)</f>
        <v>0</v>
      </c>
      <c r="H12" s="30">
        <f>ROUND(E12-G12,2)</f>
        <v>15.2</v>
      </c>
    </row>
    <row r="13" spans="1:8" x14ac:dyDescent="0.25">
      <c r="A13" s="13" t="s">
        <v>17</v>
      </c>
      <c r="C13" s="30"/>
      <c r="E13" s="30"/>
    </row>
    <row r="14" spans="1:8" x14ac:dyDescent="0.25">
      <c r="A14" s="14" t="s">
        <v>136</v>
      </c>
      <c r="B14" s="14" t="s">
        <v>18</v>
      </c>
      <c r="C14" s="15">
        <v>0.37</v>
      </c>
      <c r="D14" s="14">
        <v>16</v>
      </c>
      <c r="E14" s="30">
        <f>ROUND(C14*D14,2)</f>
        <v>5.92</v>
      </c>
      <c r="F14" s="16">
        <v>0</v>
      </c>
      <c r="G14" s="30">
        <f>ROUND(E14*F14,2)</f>
        <v>0</v>
      </c>
      <c r="H14" s="30">
        <f>ROUND(E14-G14,2)</f>
        <v>5.92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125</v>
      </c>
      <c r="B16" s="14" t="s">
        <v>21</v>
      </c>
      <c r="C16" s="15">
        <v>50</v>
      </c>
      <c r="D16" s="14">
        <v>0.66</v>
      </c>
      <c r="E16" s="30">
        <f>ROUND(C16*D16,2)</f>
        <v>33</v>
      </c>
      <c r="F16" s="16">
        <v>0</v>
      </c>
      <c r="G16" s="30">
        <f>ROUND(E16*F16,2)</f>
        <v>0</v>
      </c>
      <c r="H16" s="30">
        <f>ROUND(E16-G16,2)</f>
        <v>33</v>
      </c>
    </row>
    <row r="17" spans="1:8" x14ac:dyDescent="0.25">
      <c r="A17" s="14" t="s">
        <v>22</v>
      </c>
      <c r="B17" s="14" t="s">
        <v>21</v>
      </c>
      <c r="C17" s="15">
        <v>46.6</v>
      </c>
      <c r="D17" s="14">
        <v>1</v>
      </c>
      <c r="E17" s="30">
        <f>ROUND(C17*D17,2)</f>
        <v>46.6</v>
      </c>
      <c r="F17" s="16">
        <v>0</v>
      </c>
      <c r="G17" s="30">
        <f>ROUND(E17*F17,2)</f>
        <v>0</v>
      </c>
      <c r="H17" s="30">
        <f>ROUND(E17-G17,2)</f>
        <v>46.6</v>
      </c>
    </row>
    <row r="18" spans="1:8" x14ac:dyDescent="0.25">
      <c r="A18" s="13" t="s">
        <v>23</v>
      </c>
      <c r="C18" s="30"/>
      <c r="E18" s="30"/>
    </row>
    <row r="19" spans="1:8" x14ac:dyDescent="0.25">
      <c r="A19" s="14" t="s">
        <v>332</v>
      </c>
      <c r="B19" s="14" t="s">
        <v>18</v>
      </c>
      <c r="C19" s="15">
        <v>7.63</v>
      </c>
      <c r="D19" s="14">
        <v>1.6</v>
      </c>
      <c r="E19" s="30">
        <f>ROUND(C19*D19,2)</f>
        <v>12.21</v>
      </c>
      <c r="F19" s="16">
        <v>0</v>
      </c>
      <c r="G19" s="30">
        <f>ROUND(E19*F19,2)</f>
        <v>0</v>
      </c>
      <c r="H19" s="30">
        <f>ROUND(E19-G19,2)</f>
        <v>12.21</v>
      </c>
    </row>
    <row r="20" spans="1:8" x14ac:dyDescent="0.25">
      <c r="A20" s="13" t="s">
        <v>24</v>
      </c>
      <c r="C20" s="30"/>
      <c r="E20" s="30"/>
    </row>
    <row r="21" spans="1:8" x14ac:dyDescent="0.25">
      <c r="A21" s="14" t="s">
        <v>25</v>
      </c>
      <c r="B21" s="14" t="s">
        <v>18</v>
      </c>
      <c r="C21" s="15">
        <v>0.34</v>
      </c>
      <c r="D21" s="14">
        <v>64</v>
      </c>
      <c r="E21" s="30">
        <f t="shared" ref="E21:E26" si="0">ROUND(C21*D21,2)</f>
        <v>21.76</v>
      </c>
      <c r="F21" s="16">
        <v>0</v>
      </c>
      <c r="G21" s="30">
        <f t="shared" ref="G21:G26" si="1">ROUND(E21*F21,2)</f>
        <v>0</v>
      </c>
      <c r="H21" s="30">
        <f t="shared" ref="H21:H26" si="2">ROUND(E21-G21,2)</f>
        <v>21.76</v>
      </c>
    </row>
    <row r="22" spans="1:8" x14ac:dyDescent="0.25">
      <c r="A22" s="14" t="s">
        <v>138</v>
      </c>
      <c r="B22" s="14" t="s">
        <v>26</v>
      </c>
      <c r="C22" s="15">
        <v>3.33</v>
      </c>
      <c r="D22" s="14">
        <v>2</v>
      </c>
      <c r="E22" s="30">
        <f t="shared" si="0"/>
        <v>6.66</v>
      </c>
      <c r="F22" s="16">
        <v>0</v>
      </c>
      <c r="G22" s="30">
        <f t="shared" si="1"/>
        <v>0</v>
      </c>
      <c r="H22" s="30">
        <f t="shared" si="2"/>
        <v>6.66</v>
      </c>
    </row>
    <row r="23" spans="1:8" x14ac:dyDescent="0.25">
      <c r="A23" s="14" t="s">
        <v>140</v>
      </c>
      <c r="B23" s="14" t="s">
        <v>26</v>
      </c>
      <c r="C23" s="15">
        <v>11.75</v>
      </c>
      <c r="D23" s="14">
        <v>2</v>
      </c>
      <c r="E23" s="30">
        <f t="shared" si="0"/>
        <v>23.5</v>
      </c>
      <c r="F23" s="16">
        <v>0</v>
      </c>
      <c r="G23" s="30">
        <f t="shared" si="1"/>
        <v>0</v>
      </c>
      <c r="H23" s="30">
        <f t="shared" si="2"/>
        <v>23.5</v>
      </c>
    </row>
    <row r="24" spans="1:8" x14ac:dyDescent="0.25">
      <c r="A24" s="14" t="s">
        <v>105</v>
      </c>
      <c r="B24" s="14" t="s">
        <v>18</v>
      </c>
      <c r="C24" s="15">
        <v>0.37</v>
      </c>
      <c r="D24" s="14">
        <v>48</v>
      </c>
      <c r="E24" s="30">
        <f t="shared" si="0"/>
        <v>17.760000000000002</v>
      </c>
      <c r="F24" s="16">
        <v>0</v>
      </c>
      <c r="G24" s="30">
        <f t="shared" si="1"/>
        <v>0</v>
      </c>
      <c r="H24" s="30">
        <f t="shared" si="2"/>
        <v>17.760000000000002</v>
      </c>
    </row>
    <row r="25" spans="1:8" x14ac:dyDescent="0.25">
      <c r="A25" s="14" t="s">
        <v>400</v>
      </c>
      <c r="B25" s="14" t="s">
        <v>26</v>
      </c>
      <c r="C25" s="15">
        <v>8.6</v>
      </c>
      <c r="D25" s="14">
        <v>3.5</v>
      </c>
      <c r="E25" s="30">
        <f t="shared" si="0"/>
        <v>30.1</v>
      </c>
      <c r="F25" s="16">
        <v>0</v>
      </c>
      <c r="G25" s="30">
        <f t="shared" si="1"/>
        <v>0</v>
      </c>
      <c r="H25" s="30">
        <f t="shared" si="2"/>
        <v>30.1</v>
      </c>
    </row>
    <row r="26" spans="1:8" x14ac:dyDescent="0.25">
      <c r="A26" s="14" t="s">
        <v>74</v>
      </c>
      <c r="B26" s="14" t="s">
        <v>26</v>
      </c>
      <c r="C26" s="15">
        <v>11.45</v>
      </c>
      <c r="D26" s="14">
        <v>1</v>
      </c>
      <c r="E26" s="30">
        <f t="shared" si="0"/>
        <v>11.45</v>
      </c>
      <c r="F26" s="16">
        <v>0</v>
      </c>
      <c r="G26" s="30">
        <f t="shared" si="1"/>
        <v>0</v>
      </c>
      <c r="H26" s="30">
        <f t="shared" si="2"/>
        <v>11.45</v>
      </c>
    </row>
    <row r="27" spans="1:8" x14ac:dyDescent="0.25">
      <c r="A27" s="13" t="s">
        <v>27</v>
      </c>
      <c r="C27" s="30"/>
      <c r="E27" s="30"/>
    </row>
    <row r="28" spans="1:8" x14ac:dyDescent="0.25">
      <c r="A28" s="14" t="s">
        <v>141</v>
      </c>
      <c r="B28" s="14" t="s">
        <v>29</v>
      </c>
      <c r="C28" s="15">
        <v>6.62</v>
      </c>
      <c r="D28" s="14">
        <v>0.75</v>
      </c>
      <c r="E28" s="30">
        <f>ROUND(C28*D28,2)</f>
        <v>4.97</v>
      </c>
      <c r="F28" s="16">
        <v>0</v>
      </c>
      <c r="G28" s="30">
        <f>ROUND(E28*F28,2)</f>
        <v>0</v>
      </c>
      <c r="H28" s="30">
        <f>ROUND(E28-G28,2)</f>
        <v>4.97</v>
      </c>
    </row>
    <row r="29" spans="1:8" x14ac:dyDescent="0.25">
      <c r="A29" s="13" t="s">
        <v>33</v>
      </c>
      <c r="C29" s="30"/>
      <c r="E29" s="30"/>
    </row>
    <row r="30" spans="1:8" x14ac:dyDescent="0.25">
      <c r="A30" s="14" t="s">
        <v>333</v>
      </c>
      <c r="B30" s="14" t="s">
        <v>29</v>
      </c>
      <c r="C30" s="15">
        <v>1.07</v>
      </c>
      <c r="D30" s="14">
        <v>50</v>
      </c>
      <c r="E30" s="30">
        <f>ROUND(C30*D30,2)</f>
        <v>53.5</v>
      </c>
      <c r="F30" s="16">
        <v>0</v>
      </c>
      <c r="G30" s="30">
        <f>ROUND(E30*F30,2)</f>
        <v>0</v>
      </c>
      <c r="H30" s="30">
        <f>ROUND(E30-G30,2)</f>
        <v>53.5</v>
      </c>
    </row>
    <row r="31" spans="1:8" x14ac:dyDescent="0.25">
      <c r="A31" s="13" t="s">
        <v>114</v>
      </c>
      <c r="C31" s="30"/>
      <c r="E31" s="30"/>
    </row>
    <row r="32" spans="1:8" x14ac:dyDescent="0.25">
      <c r="A32" s="14" t="s">
        <v>115</v>
      </c>
      <c r="B32" s="14" t="s">
        <v>26</v>
      </c>
      <c r="C32" s="15">
        <v>3.3</v>
      </c>
      <c r="D32" s="14">
        <v>0.6</v>
      </c>
      <c r="E32" s="30">
        <f>ROUND(C32*D32,2)</f>
        <v>1.98</v>
      </c>
      <c r="F32" s="16">
        <v>0</v>
      </c>
      <c r="G32" s="30">
        <f>ROUND(E32*F32,2)</f>
        <v>0</v>
      </c>
      <c r="H32" s="30">
        <f>ROUND(E32-G32,2)</f>
        <v>1.98</v>
      </c>
    </row>
    <row r="33" spans="1:8" x14ac:dyDescent="0.25">
      <c r="A33" s="13" t="s">
        <v>61</v>
      </c>
      <c r="C33" s="30"/>
      <c r="E33" s="30"/>
    </row>
    <row r="34" spans="1:8" x14ac:dyDescent="0.25">
      <c r="A34" s="14" t="s">
        <v>62</v>
      </c>
      <c r="B34" s="14" t="s">
        <v>48</v>
      </c>
      <c r="C34" s="15">
        <v>7.5</v>
      </c>
      <c r="D34" s="14">
        <v>1</v>
      </c>
      <c r="E34" s="30">
        <f>ROUND(C34*D34,2)</f>
        <v>7.5</v>
      </c>
      <c r="F34" s="16">
        <v>0</v>
      </c>
      <c r="G34" s="30">
        <f>ROUND(E34*F34,2)</f>
        <v>0</v>
      </c>
      <c r="H34" s="30">
        <f>ROUND(E34-G34,2)</f>
        <v>7.5</v>
      </c>
    </row>
    <row r="35" spans="1:8" x14ac:dyDescent="0.25">
      <c r="A35" s="13" t="s">
        <v>131</v>
      </c>
      <c r="C35" s="30"/>
      <c r="E35" s="30"/>
    </row>
    <row r="36" spans="1:8" x14ac:dyDescent="0.25">
      <c r="A36" s="14" t="s">
        <v>144</v>
      </c>
      <c r="B36" s="14" t="s">
        <v>124</v>
      </c>
      <c r="C36" s="15">
        <v>0.27</v>
      </c>
      <c r="D36" s="14">
        <f>$D$7</f>
        <v>60</v>
      </c>
      <c r="E36" s="30">
        <f>ROUND(C36*D36,2)</f>
        <v>16.2</v>
      </c>
      <c r="F36" s="16">
        <v>0</v>
      </c>
      <c r="G36" s="30">
        <f>ROUND(E36*F36,2)</f>
        <v>0</v>
      </c>
      <c r="H36" s="30">
        <f>ROUND(E36-G36,2)</f>
        <v>16.2</v>
      </c>
    </row>
    <row r="37" spans="1:8" x14ac:dyDescent="0.25">
      <c r="A37" s="13" t="s">
        <v>34</v>
      </c>
      <c r="C37" s="30"/>
      <c r="E37" s="30"/>
    </row>
    <row r="38" spans="1:8" x14ac:dyDescent="0.25">
      <c r="A38" s="14" t="s">
        <v>35</v>
      </c>
      <c r="B38" s="14" t="s">
        <v>36</v>
      </c>
      <c r="C38" s="15">
        <v>58</v>
      </c>
      <c r="D38" s="14">
        <v>0.33300000000000002</v>
      </c>
      <c r="E38" s="30">
        <f>ROUND(C38*D38,2)</f>
        <v>19.309999999999999</v>
      </c>
      <c r="F38" s="16">
        <v>0</v>
      </c>
      <c r="G38" s="30">
        <f>ROUND(E38*F38,2)</f>
        <v>0</v>
      </c>
      <c r="H38" s="30">
        <f>ROUND(E38-G38,2)</f>
        <v>19.309999999999999</v>
      </c>
    </row>
    <row r="39" spans="1:8" x14ac:dyDescent="0.25">
      <c r="A39" s="13" t="s">
        <v>116</v>
      </c>
      <c r="C39" s="30"/>
      <c r="E39" s="30"/>
    </row>
    <row r="40" spans="1:8" x14ac:dyDescent="0.25">
      <c r="A40" s="14" t="s">
        <v>145</v>
      </c>
      <c r="B40" s="14" t="s">
        <v>48</v>
      </c>
      <c r="C40" s="15">
        <v>6.5</v>
      </c>
      <c r="D40" s="14">
        <v>1</v>
      </c>
      <c r="E40" s="30">
        <f>ROUND(C40*D40,2)</f>
        <v>6.5</v>
      </c>
      <c r="F40" s="16">
        <v>0</v>
      </c>
      <c r="G40" s="30">
        <f>ROUND(E40*F40,2)</f>
        <v>0</v>
      </c>
      <c r="H40" s="30">
        <f>ROUND(E40-G40,2)</f>
        <v>6.5</v>
      </c>
    </row>
    <row r="41" spans="1:8" x14ac:dyDescent="0.25">
      <c r="A41" s="13" t="s">
        <v>118</v>
      </c>
      <c r="C41" s="30"/>
      <c r="E41" s="30"/>
    </row>
    <row r="42" spans="1:8" x14ac:dyDescent="0.25">
      <c r="A42" s="14" t="s">
        <v>119</v>
      </c>
      <c r="B42" s="14" t="s">
        <v>48</v>
      </c>
      <c r="C42" s="15">
        <v>10</v>
      </c>
      <c r="D42" s="14">
        <v>0.33300000000000002</v>
      </c>
      <c r="E42" s="30">
        <f>ROUND(C42*D42,2)</f>
        <v>3.33</v>
      </c>
      <c r="F42" s="16">
        <v>0</v>
      </c>
      <c r="G42" s="30">
        <f>ROUND(E42*F42,2)</f>
        <v>0</v>
      </c>
      <c r="H42" s="30">
        <f>ROUND(E42-G42,2)</f>
        <v>3.33</v>
      </c>
    </row>
    <row r="43" spans="1:8" x14ac:dyDescent="0.25">
      <c r="A43" s="13" t="s">
        <v>37</v>
      </c>
      <c r="C43" s="30"/>
      <c r="E43" s="30"/>
    </row>
    <row r="44" spans="1:8" x14ac:dyDescent="0.25">
      <c r="A44" s="14" t="s">
        <v>38</v>
      </c>
      <c r="B44" s="14" t="s">
        <v>39</v>
      </c>
      <c r="C44" s="15">
        <v>16.54</v>
      </c>
      <c r="D44" s="14">
        <v>0.1764</v>
      </c>
      <c r="E44" s="30">
        <f>ROUND(C44*D44,2)</f>
        <v>2.92</v>
      </c>
      <c r="F44" s="16">
        <v>0</v>
      </c>
      <c r="G44" s="30">
        <f>ROUND(E44*F44,2)</f>
        <v>0</v>
      </c>
      <c r="H44" s="30">
        <f>ROUND(E44-G44,2)</f>
        <v>2.92</v>
      </c>
    </row>
    <row r="45" spans="1:8" x14ac:dyDescent="0.25">
      <c r="A45" s="14" t="s">
        <v>134</v>
      </c>
      <c r="B45" s="14" t="s">
        <v>39</v>
      </c>
      <c r="C45" s="15">
        <v>16.54</v>
      </c>
      <c r="D45" s="14">
        <v>8.5099999999999995E-2</v>
      </c>
      <c r="E45" s="30">
        <f>ROUND(C45*D45,2)</f>
        <v>1.41</v>
      </c>
      <c r="F45" s="16">
        <v>0</v>
      </c>
      <c r="G45" s="30">
        <f>ROUND(E45*F45,2)</f>
        <v>0</v>
      </c>
      <c r="H45" s="30">
        <f>ROUND(E45-G45,2)</f>
        <v>1.41</v>
      </c>
    </row>
    <row r="46" spans="1:8" x14ac:dyDescent="0.25">
      <c r="A46" s="14" t="s">
        <v>91</v>
      </c>
      <c r="B46" s="14" t="s">
        <v>39</v>
      </c>
      <c r="C46" s="15">
        <v>16.54</v>
      </c>
      <c r="D46" s="14">
        <v>3.5299999999999998E-2</v>
      </c>
      <c r="E46" s="30">
        <f>ROUND(C46*D46,2)</f>
        <v>0.57999999999999996</v>
      </c>
      <c r="F46" s="16">
        <v>0</v>
      </c>
      <c r="G46" s="30">
        <f>ROUND(E46*F46,2)</f>
        <v>0</v>
      </c>
      <c r="H46" s="30">
        <f>ROUND(E46-G46,2)</f>
        <v>0.57999999999999996</v>
      </c>
    </row>
    <row r="47" spans="1:8" x14ac:dyDescent="0.25">
      <c r="A47" s="13" t="s">
        <v>43</v>
      </c>
      <c r="C47" s="30"/>
      <c r="E47" s="30"/>
    </row>
    <row r="48" spans="1:8" x14ac:dyDescent="0.25">
      <c r="A48" s="14" t="s">
        <v>42</v>
      </c>
      <c r="B48" s="14" t="s">
        <v>39</v>
      </c>
      <c r="C48" s="15">
        <v>9.06</v>
      </c>
      <c r="D48" s="14">
        <v>4.7100000000000003E-2</v>
      </c>
      <c r="E48" s="30">
        <f>ROUND(C48*D48,2)</f>
        <v>0.43</v>
      </c>
      <c r="F48" s="16">
        <v>0</v>
      </c>
      <c r="G48" s="30">
        <f>ROUND(E48*F48,2)</f>
        <v>0</v>
      </c>
      <c r="H48" s="30">
        <f>ROUND(E48-G48,2)</f>
        <v>0.43</v>
      </c>
    </row>
    <row r="49" spans="1:8" x14ac:dyDescent="0.25">
      <c r="A49" s="14" t="s">
        <v>91</v>
      </c>
      <c r="B49" s="14" t="s">
        <v>39</v>
      </c>
      <c r="C49" s="15">
        <v>9.06</v>
      </c>
      <c r="D49" s="14">
        <v>1.7600000000000001E-2</v>
      </c>
      <c r="E49" s="30">
        <f>ROUND(C49*D49,2)</f>
        <v>0.16</v>
      </c>
      <c r="F49" s="16">
        <v>0</v>
      </c>
      <c r="G49" s="30">
        <f>ROUND(E49*F49,2)</f>
        <v>0</v>
      </c>
      <c r="H49" s="30">
        <f>ROUND(E49-G49,2)</f>
        <v>0.16</v>
      </c>
    </row>
    <row r="50" spans="1:8" x14ac:dyDescent="0.25">
      <c r="A50" s="14" t="s">
        <v>44</v>
      </c>
      <c r="B50" s="14" t="s">
        <v>39</v>
      </c>
      <c r="C50" s="15">
        <v>16.47</v>
      </c>
      <c r="D50" s="14">
        <v>0.2671</v>
      </c>
      <c r="E50" s="30">
        <f>ROUND(C50*D50,2)</f>
        <v>4.4000000000000004</v>
      </c>
      <c r="F50" s="16">
        <v>0</v>
      </c>
      <c r="G50" s="30">
        <f>ROUND(E50*F50,2)</f>
        <v>0</v>
      </c>
      <c r="H50" s="30">
        <f>ROUND(E50-G50,2)</f>
        <v>4.4000000000000004</v>
      </c>
    </row>
    <row r="51" spans="1:8" x14ac:dyDescent="0.25">
      <c r="A51" s="13" t="s">
        <v>45</v>
      </c>
      <c r="C51" s="30"/>
      <c r="E51" s="30"/>
    </row>
    <row r="52" spans="1:8" x14ac:dyDescent="0.25">
      <c r="A52" s="14" t="s">
        <v>38</v>
      </c>
      <c r="B52" s="14" t="s">
        <v>19</v>
      </c>
      <c r="C52" s="15">
        <v>4.4800000000000004</v>
      </c>
      <c r="D52" s="14">
        <v>2.7244000000000002</v>
      </c>
      <c r="E52" s="30">
        <f>ROUND(C52*D52,2)</f>
        <v>12.21</v>
      </c>
      <c r="F52" s="16">
        <v>0</v>
      </c>
      <c r="G52" s="30">
        <f>ROUND(E52*F52,2)</f>
        <v>0</v>
      </c>
      <c r="H52" s="30">
        <f>ROUND(E52-G52,2)</f>
        <v>12.21</v>
      </c>
    </row>
    <row r="53" spans="1:8" x14ac:dyDescent="0.25">
      <c r="A53" s="14" t="s">
        <v>134</v>
      </c>
      <c r="B53" s="14" t="s">
        <v>19</v>
      </c>
      <c r="C53" s="15">
        <v>4.4800000000000004</v>
      </c>
      <c r="D53" s="14">
        <v>1.4244000000000001</v>
      </c>
      <c r="E53" s="30">
        <f>ROUND(C53*D53,2)</f>
        <v>6.38</v>
      </c>
      <c r="F53" s="16">
        <v>0</v>
      </c>
      <c r="G53" s="30">
        <f>ROUND(E53*F53,2)</f>
        <v>0</v>
      </c>
      <c r="H53" s="30">
        <f>ROUND(E53-G53,2)</f>
        <v>6.38</v>
      </c>
    </row>
    <row r="54" spans="1:8" x14ac:dyDescent="0.25">
      <c r="A54" s="14" t="s">
        <v>91</v>
      </c>
      <c r="B54" s="14" t="s">
        <v>19</v>
      </c>
      <c r="C54" s="15">
        <v>4.4800000000000004</v>
      </c>
      <c r="D54" s="14">
        <v>0.44900000000000001</v>
      </c>
      <c r="E54" s="30">
        <f>ROUND(C54*D54,2)</f>
        <v>2.0099999999999998</v>
      </c>
      <c r="F54" s="16">
        <v>0</v>
      </c>
      <c r="G54" s="30">
        <f>ROUND(E54*F54,2)</f>
        <v>0</v>
      </c>
      <c r="H54" s="30">
        <f>ROUND(E54-G54,2)</f>
        <v>2.0099999999999998</v>
      </c>
    </row>
    <row r="55" spans="1:8" x14ac:dyDescent="0.25">
      <c r="A55" s="13" t="s">
        <v>47</v>
      </c>
      <c r="C55" s="30"/>
      <c r="E55" s="30"/>
    </row>
    <row r="56" spans="1:8" x14ac:dyDescent="0.25">
      <c r="A56" s="14" t="s">
        <v>42</v>
      </c>
      <c r="B56" s="14" t="s">
        <v>48</v>
      </c>
      <c r="C56" s="15">
        <v>5.55</v>
      </c>
      <c r="D56" s="14">
        <v>1</v>
      </c>
      <c r="E56" s="30">
        <f>ROUND(C56*D56,2)</f>
        <v>5.55</v>
      </c>
      <c r="F56" s="16">
        <v>0</v>
      </c>
      <c r="G56" s="30">
        <f>ROUND(E56*F56,2)</f>
        <v>0</v>
      </c>
      <c r="H56" s="30">
        <f t="shared" ref="H56:H62" si="3">ROUND(E56-G56,2)</f>
        <v>5.55</v>
      </c>
    </row>
    <row r="57" spans="1:8" x14ac:dyDescent="0.25">
      <c r="A57" s="14" t="s">
        <v>38</v>
      </c>
      <c r="B57" s="14" t="s">
        <v>48</v>
      </c>
      <c r="C57" s="15">
        <v>1.67</v>
      </c>
      <c r="D57" s="14">
        <v>1</v>
      </c>
      <c r="E57" s="30">
        <f>ROUND(C57*D57,2)</f>
        <v>1.67</v>
      </c>
      <c r="F57" s="16">
        <v>0</v>
      </c>
      <c r="G57" s="30">
        <f>ROUND(E57*F57,2)</f>
        <v>0</v>
      </c>
      <c r="H57" s="30">
        <f t="shared" si="3"/>
        <v>1.67</v>
      </c>
    </row>
    <row r="58" spans="1:8" x14ac:dyDescent="0.25">
      <c r="A58" s="14" t="s">
        <v>134</v>
      </c>
      <c r="B58" s="14" t="s">
        <v>48</v>
      </c>
      <c r="C58" s="15">
        <v>4.1500000000000004</v>
      </c>
      <c r="D58" s="14">
        <v>1</v>
      </c>
      <c r="E58" s="30">
        <f>ROUND(C58*D58,2)</f>
        <v>4.1500000000000004</v>
      </c>
      <c r="F58" s="16">
        <v>0</v>
      </c>
      <c r="G58" s="30">
        <f>ROUND(E58*F58,2)</f>
        <v>0</v>
      </c>
      <c r="H58" s="30">
        <f t="shared" si="3"/>
        <v>4.1500000000000004</v>
      </c>
    </row>
    <row r="59" spans="1:8" x14ac:dyDescent="0.25">
      <c r="A59" s="14" t="s">
        <v>91</v>
      </c>
      <c r="B59" s="14" t="s">
        <v>48</v>
      </c>
      <c r="C59" s="15">
        <v>0.6</v>
      </c>
      <c r="D59" s="14">
        <v>1</v>
      </c>
      <c r="E59" s="30">
        <f>ROUND(C59*D59,2)</f>
        <v>0.6</v>
      </c>
      <c r="F59" s="16">
        <v>0</v>
      </c>
      <c r="G59" s="30">
        <f>ROUND(E59*F59,2)</f>
        <v>0</v>
      </c>
      <c r="H59" s="30">
        <f t="shared" si="3"/>
        <v>0.6</v>
      </c>
    </row>
    <row r="60" spans="1:8" x14ac:dyDescent="0.25">
      <c r="A60" s="9" t="s">
        <v>49</v>
      </c>
      <c r="B60" s="9" t="s">
        <v>48</v>
      </c>
      <c r="C60" s="10">
        <v>14.55</v>
      </c>
      <c r="D60" s="9">
        <v>1</v>
      </c>
      <c r="E60" s="28">
        <f>ROUND(C60*D60,2)</f>
        <v>14.55</v>
      </c>
      <c r="F60" s="11">
        <v>0</v>
      </c>
      <c r="G60" s="28">
        <f>ROUND(E60*F60,2)</f>
        <v>0</v>
      </c>
      <c r="H60" s="28">
        <f t="shared" si="3"/>
        <v>14.55</v>
      </c>
    </row>
    <row r="61" spans="1:8" x14ac:dyDescent="0.25">
      <c r="A61" s="7" t="s">
        <v>50</v>
      </c>
      <c r="C61" s="30"/>
      <c r="E61" s="30">
        <f>SUM(E12:E60)</f>
        <v>394.47</v>
      </c>
      <c r="G61" s="12">
        <f>SUM(G12:G60)</f>
        <v>0</v>
      </c>
      <c r="H61" s="12">
        <f t="shared" si="3"/>
        <v>394.47</v>
      </c>
    </row>
    <row r="62" spans="1:8" x14ac:dyDescent="0.25">
      <c r="A62" s="7" t="s">
        <v>51</v>
      </c>
      <c r="C62" s="30"/>
      <c r="E62" s="30">
        <f>+E8-E61</f>
        <v>475.53</v>
      </c>
      <c r="G62" s="12">
        <f>+G8-G61</f>
        <v>0</v>
      </c>
      <c r="H62" s="12">
        <f t="shared" si="3"/>
        <v>475.53</v>
      </c>
    </row>
    <row r="63" spans="1:8" x14ac:dyDescent="0.25">
      <c r="A63" t="s">
        <v>12</v>
      </c>
      <c r="C63" s="30"/>
      <c r="E63" s="30"/>
    </row>
    <row r="64" spans="1:8" x14ac:dyDescent="0.25">
      <c r="A64" s="7" t="s">
        <v>52</v>
      </c>
      <c r="C64" s="30"/>
      <c r="E64" s="30"/>
    </row>
    <row r="65" spans="1:8" x14ac:dyDescent="0.25">
      <c r="A65" s="14" t="s">
        <v>42</v>
      </c>
      <c r="B65" s="14" t="s">
        <v>48</v>
      </c>
      <c r="C65" s="15">
        <v>13.69</v>
      </c>
      <c r="D65" s="14">
        <v>1</v>
      </c>
      <c r="E65" s="30">
        <f>ROUND(C65*D65,2)</f>
        <v>13.69</v>
      </c>
      <c r="F65" s="16">
        <v>0</v>
      </c>
      <c r="G65" s="30">
        <f>ROUND(E65*F65,2)</f>
        <v>0</v>
      </c>
      <c r="H65" s="30">
        <f t="shared" ref="H65:H71" si="4">ROUND(E65-G65,2)</f>
        <v>13.69</v>
      </c>
    </row>
    <row r="66" spans="1:8" x14ac:dyDescent="0.25">
      <c r="A66" s="14" t="s">
        <v>38</v>
      </c>
      <c r="B66" s="14" t="s">
        <v>48</v>
      </c>
      <c r="C66" s="15">
        <v>11.85</v>
      </c>
      <c r="D66" s="14">
        <v>1</v>
      </c>
      <c r="E66" s="30">
        <f>ROUND(C66*D66,2)</f>
        <v>11.85</v>
      </c>
      <c r="F66" s="16">
        <v>0</v>
      </c>
      <c r="G66" s="30">
        <f>ROUND(E66*F66,2)</f>
        <v>0</v>
      </c>
      <c r="H66" s="30">
        <f t="shared" si="4"/>
        <v>11.85</v>
      </c>
    </row>
    <row r="67" spans="1:8" x14ac:dyDescent="0.25">
      <c r="A67" s="14" t="s">
        <v>134</v>
      </c>
      <c r="B67" s="14" t="s">
        <v>48</v>
      </c>
      <c r="C67" s="15">
        <v>18.260000000000002</v>
      </c>
      <c r="D67" s="14">
        <v>1</v>
      </c>
      <c r="E67" s="30">
        <f>ROUND(C67*D67,2)</f>
        <v>18.260000000000002</v>
      </c>
      <c r="F67" s="16">
        <v>0</v>
      </c>
      <c r="G67" s="30">
        <f>ROUND(E67*F67,2)</f>
        <v>0</v>
      </c>
      <c r="H67" s="30">
        <f t="shared" si="4"/>
        <v>18.260000000000002</v>
      </c>
    </row>
    <row r="68" spans="1:8" x14ac:dyDescent="0.25">
      <c r="A68" s="9" t="s">
        <v>91</v>
      </c>
      <c r="B68" s="9" t="s">
        <v>48</v>
      </c>
      <c r="C68" s="10">
        <v>4.38</v>
      </c>
      <c r="D68" s="9">
        <v>1</v>
      </c>
      <c r="E68" s="28">
        <f>ROUND(C68*D68,2)</f>
        <v>4.38</v>
      </c>
      <c r="F68" s="11">
        <v>0</v>
      </c>
      <c r="G68" s="28">
        <f>ROUND(E68*F68,2)</f>
        <v>0</v>
      </c>
      <c r="H68" s="28">
        <f t="shared" si="4"/>
        <v>4.38</v>
      </c>
    </row>
    <row r="69" spans="1:8" x14ac:dyDescent="0.25">
      <c r="A69" s="7" t="s">
        <v>53</v>
      </c>
      <c r="C69" s="30"/>
      <c r="E69" s="30">
        <f>SUM(E65:E68)</f>
        <v>48.18</v>
      </c>
      <c r="G69" s="12">
        <f>SUM(G65:G68)</f>
        <v>0</v>
      </c>
      <c r="H69" s="12">
        <f t="shared" si="4"/>
        <v>48.18</v>
      </c>
    </row>
    <row r="70" spans="1:8" x14ac:dyDescent="0.25">
      <c r="A70" s="7" t="s">
        <v>54</v>
      </c>
      <c r="C70" s="30"/>
      <c r="E70" s="30">
        <f>+E61+E69</f>
        <v>442.65000000000003</v>
      </c>
      <c r="G70" s="12">
        <f>+G61+G69</f>
        <v>0</v>
      </c>
      <c r="H70" s="12">
        <f t="shared" si="4"/>
        <v>442.65</v>
      </c>
    </row>
    <row r="71" spans="1:8" x14ac:dyDescent="0.25">
      <c r="A71" s="7" t="s">
        <v>55</v>
      </c>
      <c r="C71" s="30"/>
      <c r="E71" s="30">
        <f>+E8-E70</f>
        <v>427.34999999999997</v>
      </c>
      <c r="G71" s="12">
        <f>+G8-G70</f>
        <v>0</v>
      </c>
      <c r="H71" s="12">
        <f t="shared" si="4"/>
        <v>427.35</v>
      </c>
    </row>
    <row r="72" spans="1:8" x14ac:dyDescent="0.25">
      <c r="A72" t="s">
        <v>120</v>
      </c>
      <c r="C72" s="30"/>
      <c r="E72" s="30"/>
    </row>
    <row r="73" spans="1:8" x14ac:dyDescent="0.25">
      <c r="A73" t="s">
        <v>427</v>
      </c>
      <c r="C73" s="30"/>
      <c r="E73" s="30"/>
    </row>
    <row r="74" spans="1:8" x14ac:dyDescent="0.25">
      <c r="C74" s="30"/>
      <c r="E74" s="30"/>
    </row>
    <row r="75" spans="1:8" x14ac:dyDescent="0.25">
      <c r="A75" s="7" t="s">
        <v>121</v>
      </c>
      <c r="C75" s="30"/>
      <c r="E75" s="30"/>
    </row>
    <row r="76" spans="1:8" x14ac:dyDescent="0.25">
      <c r="A76" s="7" t="s">
        <v>122</v>
      </c>
      <c r="C76" s="30"/>
      <c r="E76" s="30"/>
    </row>
    <row r="99" spans="1:5" x14ac:dyDescent="0.25">
      <c r="A99" s="7" t="s">
        <v>50</v>
      </c>
      <c r="E99" s="34">
        <f>VLOOKUP(A99,$A$1:$H$98,5,FALSE)</f>
        <v>394.47</v>
      </c>
    </row>
    <row r="100" spans="1:5" x14ac:dyDescent="0.25">
      <c r="A100" s="7" t="s">
        <v>295</v>
      </c>
      <c r="E100" s="34">
        <f>VLOOKUP(A100,$A$1:$H$98,5,FALSE)</f>
        <v>48.18</v>
      </c>
    </row>
    <row r="101" spans="1:5" x14ac:dyDescent="0.25">
      <c r="A101" s="7" t="s">
        <v>296</v>
      </c>
      <c r="E101" s="34">
        <f t="shared" ref="E101:E102" si="5">VLOOKUP(A101,$A$1:$H$98,5,FALSE)</f>
        <v>442.65000000000003</v>
      </c>
    </row>
    <row r="102" spans="1:5" x14ac:dyDescent="0.25">
      <c r="A102" s="7" t="s">
        <v>55</v>
      </c>
      <c r="E102" s="34">
        <f t="shared" si="5"/>
        <v>427.34999999999997</v>
      </c>
    </row>
    <row r="104" spans="1:5" x14ac:dyDescent="0.25">
      <c r="A104" s="43" t="s">
        <v>257</v>
      </c>
      <c r="D104" s="39" t="s">
        <v>258</v>
      </c>
    </row>
    <row r="105" spans="1:5" x14ac:dyDescent="0.25">
      <c r="B105" s="34">
        <f>E102</f>
        <v>427.34999999999997</v>
      </c>
      <c r="E105" s="34">
        <f>E102</f>
        <v>427.34999999999997</v>
      </c>
    </row>
    <row r="106" spans="1:5" x14ac:dyDescent="0.25">
      <c r="A106">
        <f>A107-Calculator!$B$15</f>
        <v>205</v>
      </c>
      <c r="B106">
        <f t="dataTable" ref="B106:B112" dt2D="0" dtr="0" r1="D7"/>
        <v>2490.6999999999998</v>
      </c>
      <c r="D106">
        <f>D107-Calculator!$B$27</f>
        <v>45</v>
      </c>
      <c r="E106">
        <f t="dataTable" ref="E106:E112" dt2D="0" dtr="0" r1="D7" ca="1"/>
        <v>213.89999999999998</v>
      </c>
    </row>
    <row r="107" spans="1:5" x14ac:dyDescent="0.25">
      <c r="A107">
        <f>A108-Calculator!$B$15</f>
        <v>210</v>
      </c>
      <c r="B107">
        <v>2561.85</v>
      </c>
      <c r="D107">
        <f>D108-Calculator!$B$27</f>
        <v>50</v>
      </c>
      <c r="E107">
        <v>285.04999999999995</v>
      </c>
    </row>
    <row r="108" spans="1:5" x14ac:dyDescent="0.25">
      <c r="A108">
        <f>A109-Calculator!$B$15</f>
        <v>215</v>
      </c>
      <c r="B108">
        <v>2633</v>
      </c>
      <c r="D108">
        <f>D109-Calculator!$B$27</f>
        <v>55</v>
      </c>
      <c r="E108">
        <v>356.19999999999993</v>
      </c>
    </row>
    <row r="109" spans="1:5" x14ac:dyDescent="0.25">
      <c r="A109">
        <f>Calculator!B10</f>
        <v>220</v>
      </c>
      <c r="B109">
        <v>2704.15</v>
      </c>
      <c r="D109">
        <f>Calculator!B22</f>
        <v>60</v>
      </c>
      <c r="E109">
        <v>427.34999999999997</v>
      </c>
    </row>
    <row r="110" spans="1:5" x14ac:dyDescent="0.25">
      <c r="A110">
        <f>A109+Calculator!$B$15</f>
        <v>225</v>
      </c>
      <c r="B110">
        <v>2775.3</v>
      </c>
      <c r="D110">
        <f>D109+Calculator!$B$27</f>
        <v>65</v>
      </c>
      <c r="E110">
        <v>498.49999999999994</v>
      </c>
    </row>
    <row r="111" spans="1:5" x14ac:dyDescent="0.25">
      <c r="A111">
        <f>A110+Calculator!$B$15</f>
        <v>230</v>
      </c>
      <c r="B111">
        <v>2846.45</v>
      </c>
      <c r="D111">
        <f>D110+Calculator!$B$27</f>
        <v>70</v>
      </c>
      <c r="E111">
        <v>569.65</v>
      </c>
    </row>
    <row r="112" spans="1:5" x14ac:dyDescent="0.25">
      <c r="A112">
        <f>A111+Calculator!$B$15</f>
        <v>235</v>
      </c>
      <c r="B112">
        <v>2917.6</v>
      </c>
      <c r="D112">
        <f>D111+Calculator!$B$27</f>
        <v>75</v>
      </c>
      <c r="E112">
        <v>640.79999999999995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E1585-02AE-4A4F-BA1E-E4275B1F1E21}">
  <dimension ref="A1:H112"/>
  <sheetViews>
    <sheetView topLeftCell="A28" workbookViewId="0">
      <selection activeCell="D38" sqref="D38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214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408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463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124</v>
      </c>
      <c r="C7" s="49">
        <f>IF(Calculator!B7="Soybeans",Calculator!B13,IF(Calculator!B19="Soybeans",Calculator!B25,13.66))</f>
        <v>14.5</v>
      </c>
      <c r="D7" s="50">
        <f>IF(Calculator!B7="Soybeans",Calculator!B10,IF(Calculator!B19="Soybeans",Calculator!B22,42))</f>
        <v>60</v>
      </c>
      <c r="E7" s="28">
        <f>ROUND(C7*D7,2)</f>
        <v>870</v>
      </c>
      <c r="F7" s="11">
        <v>0</v>
      </c>
      <c r="G7" s="28">
        <f>ROUND(E7*F7,2)</f>
        <v>0</v>
      </c>
      <c r="H7" s="28">
        <f>ROUND(E7-G7,2)</f>
        <v>870</v>
      </c>
    </row>
    <row r="8" spans="1:8" x14ac:dyDescent="0.25">
      <c r="A8" s="7" t="s">
        <v>11</v>
      </c>
      <c r="C8" s="30"/>
      <c r="E8" s="30">
        <f>SUM(E7:E7)</f>
        <v>870</v>
      </c>
      <c r="G8" s="12">
        <f>SUM(G7:G7)</f>
        <v>0</v>
      </c>
      <c r="H8" s="12">
        <f>ROUND(E8-G8,2)</f>
        <v>870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1</v>
      </c>
      <c r="E12" s="30">
        <f>ROUND(C12*D12,2)</f>
        <v>7.6</v>
      </c>
      <c r="F12" s="16">
        <v>0</v>
      </c>
      <c r="G12" s="30">
        <f>ROUND(E12*F12,2)</f>
        <v>0</v>
      </c>
      <c r="H12" s="30">
        <f>ROUND(E12-G12,2)</f>
        <v>7.6</v>
      </c>
    </row>
    <row r="13" spans="1:8" x14ac:dyDescent="0.25">
      <c r="A13" s="13" t="s">
        <v>17</v>
      </c>
      <c r="C13" s="30"/>
      <c r="E13" s="30"/>
    </row>
    <row r="14" spans="1:8" x14ac:dyDescent="0.25">
      <c r="A14" s="14" t="s">
        <v>136</v>
      </c>
      <c r="B14" s="14" t="s">
        <v>18</v>
      </c>
      <c r="C14" s="15">
        <v>0.37</v>
      </c>
      <c r="D14" s="14">
        <v>16</v>
      </c>
      <c r="E14" s="30">
        <f>ROUND(C14*D14,2)</f>
        <v>5.92</v>
      </c>
      <c r="F14" s="16">
        <v>0</v>
      </c>
      <c r="G14" s="30">
        <f>ROUND(E14*F14,2)</f>
        <v>0</v>
      </c>
      <c r="H14" s="30">
        <f>ROUND(E14-G14,2)</f>
        <v>5.92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125</v>
      </c>
      <c r="B16" s="14" t="s">
        <v>21</v>
      </c>
      <c r="C16" s="15">
        <v>50</v>
      </c>
      <c r="D16" s="14">
        <v>0.66</v>
      </c>
      <c r="E16" s="30">
        <f>ROUND(C16*D16,2)</f>
        <v>33</v>
      </c>
      <c r="F16" s="16">
        <v>0</v>
      </c>
      <c r="G16" s="30">
        <f>ROUND(E16*F16,2)</f>
        <v>0</v>
      </c>
      <c r="H16" s="30">
        <f>ROUND(E16-G16,2)</f>
        <v>33</v>
      </c>
    </row>
    <row r="17" spans="1:8" x14ac:dyDescent="0.25">
      <c r="A17" s="14" t="s">
        <v>22</v>
      </c>
      <c r="B17" s="14" t="s">
        <v>21</v>
      </c>
      <c r="C17" s="15">
        <v>46.6</v>
      </c>
      <c r="D17" s="14">
        <v>1</v>
      </c>
      <c r="E17" s="30">
        <f>ROUND(C17*D17,2)</f>
        <v>46.6</v>
      </c>
      <c r="F17" s="16">
        <v>0</v>
      </c>
      <c r="G17" s="30">
        <f>ROUND(E17*F17,2)</f>
        <v>0</v>
      </c>
      <c r="H17" s="30">
        <f>ROUND(E17-G17,2)</f>
        <v>46.6</v>
      </c>
    </row>
    <row r="18" spans="1:8" x14ac:dyDescent="0.25">
      <c r="A18" s="13" t="s">
        <v>23</v>
      </c>
      <c r="C18" s="30"/>
      <c r="E18" s="30"/>
    </row>
    <row r="19" spans="1:8" x14ac:dyDescent="0.25">
      <c r="A19" s="14" t="s">
        <v>332</v>
      </c>
      <c r="B19" s="14" t="s">
        <v>18</v>
      </c>
      <c r="C19" s="15">
        <v>7.63</v>
      </c>
      <c r="D19" s="14">
        <v>1.6</v>
      </c>
      <c r="E19" s="30">
        <f>ROUND(C19*D19,2)</f>
        <v>12.21</v>
      </c>
      <c r="F19" s="16">
        <v>0</v>
      </c>
      <c r="G19" s="30">
        <f>ROUND(E19*F19,2)</f>
        <v>0</v>
      </c>
      <c r="H19" s="30">
        <f>ROUND(E19-G19,2)</f>
        <v>12.21</v>
      </c>
    </row>
    <row r="20" spans="1:8" x14ac:dyDescent="0.25">
      <c r="A20" s="13" t="s">
        <v>24</v>
      </c>
      <c r="C20" s="30"/>
      <c r="E20" s="30"/>
    </row>
    <row r="21" spans="1:8" x14ac:dyDescent="0.25">
      <c r="A21" s="14" t="s">
        <v>25</v>
      </c>
      <c r="B21" s="14" t="s">
        <v>18</v>
      </c>
      <c r="C21" s="15">
        <v>0.34</v>
      </c>
      <c r="D21" s="14">
        <v>64</v>
      </c>
      <c r="E21" s="30">
        <f t="shared" ref="E21:E27" si="0">ROUND(C21*D21,2)</f>
        <v>21.76</v>
      </c>
      <c r="F21" s="16">
        <v>0</v>
      </c>
      <c r="G21" s="30">
        <f t="shared" ref="G21:G27" si="1">ROUND(E21*F21,2)</f>
        <v>0</v>
      </c>
      <c r="H21" s="30">
        <f t="shared" ref="H21:H27" si="2">ROUND(E21-G21,2)</f>
        <v>21.76</v>
      </c>
    </row>
    <row r="22" spans="1:8" x14ac:dyDescent="0.25">
      <c r="A22" s="14" t="s">
        <v>104</v>
      </c>
      <c r="B22" s="14" t="s">
        <v>26</v>
      </c>
      <c r="C22" s="15">
        <v>13.86</v>
      </c>
      <c r="D22" s="14">
        <v>1</v>
      </c>
      <c r="E22" s="30">
        <f t="shared" si="0"/>
        <v>13.86</v>
      </c>
      <c r="F22" s="16">
        <v>0</v>
      </c>
      <c r="G22" s="30">
        <f t="shared" si="1"/>
        <v>0</v>
      </c>
      <c r="H22" s="30">
        <f t="shared" si="2"/>
        <v>13.86</v>
      </c>
    </row>
    <row r="23" spans="1:8" x14ac:dyDescent="0.25">
      <c r="A23" s="14" t="s">
        <v>222</v>
      </c>
      <c r="B23" s="14" t="s">
        <v>18</v>
      </c>
      <c r="C23" s="15">
        <v>7.75</v>
      </c>
      <c r="D23" s="14">
        <v>3.5</v>
      </c>
      <c r="E23" s="30">
        <f t="shared" si="0"/>
        <v>27.13</v>
      </c>
      <c r="F23" s="16">
        <v>0</v>
      </c>
      <c r="G23" s="30">
        <f t="shared" si="1"/>
        <v>0</v>
      </c>
      <c r="H23" s="30">
        <f t="shared" si="2"/>
        <v>27.13</v>
      </c>
    </row>
    <row r="24" spans="1:8" x14ac:dyDescent="0.25">
      <c r="A24" s="14" t="s">
        <v>105</v>
      </c>
      <c r="B24" s="14" t="s">
        <v>18</v>
      </c>
      <c r="C24" s="15">
        <v>0.37</v>
      </c>
      <c r="D24" s="14">
        <v>96</v>
      </c>
      <c r="E24" s="30">
        <f t="shared" si="0"/>
        <v>35.520000000000003</v>
      </c>
      <c r="F24" s="16">
        <v>0</v>
      </c>
      <c r="G24" s="30">
        <f t="shared" si="1"/>
        <v>0</v>
      </c>
      <c r="H24" s="30">
        <f t="shared" si="2"/>
        <v>35.520000000000003</v>
      </c>
    </row>
    <row r="25" spans="1:8" x14ac:dyDescent="0.25">
      <c r="A25" s="14" t="s">
        <v>140</v>
      </c>
      <c r="B25" s="14" t="s">
        <v>26</v>
      </c>
      <c r="C25" s="15">
        <v>11.75</v>
      </c>
      <c r="D25" s="14">
        <v>2</v>
      </c>
      <c r="E25" s="30">
        <f t="shared" si="0"/>
        <v>23.5</v>
      </c>
      <c r="F25" s="16">
        <v>0</v>
      </c>
      <c r="G25" s="30">
        <f t="shared" si="1"/>
        <v>0</v>
      </c>
      <c r="H25" s="30">
        <f t="shared" si="2"/>
        <v>23.5</v>
      </c>
    </row>
    <row r="26" spans="1:8" x14ac:dyDescent="0.25">
      <c r="A26" s="14" t="s">
        <v>400</v>
      </c>
      <c r="B26" s="14" t="s">
        <v>26</v>
      </c>
      <c r="C26" s="15">
        <v>8.6</v>
      </c>
      <c r="D26" s="14">
        <v>3.5</v>
      </c>
      <c r="E26" s="30">
        <f t="shared" si="0"/>
        <v>30.1</v>
      </c>
      <c r="F26" s="16">
        <v>0</v>
      </c>
      <c r="G26" s="30">
        <f t="shared" si="1"/>
        <v>0</v>
      </c>
      <c r="H26" s="30">
        <f t="shared" si="2"/>
        <v>30.1</v>
      </c>
    </row>
    <row r="27" spans="1:8" x14ac:dyDescent="0.25">
      <c r="A27" s="14" t="s">
        <v>74</v>
      </c>
      <c r="B27" s="14" t="s">
        <v>26</v>
      </c>
      <c r="C27" s="15">
        <v>11.45</v>
      </c>
      <c r="D27" s="14">
        <v>1</v>
      </c>
      <c r="E27" s="30">
        <f t="shared" si="0"/>
        <v>11.45</v>
      </c>
      <c r="F27" s="16">
        <v>0</v>
      </c>
      <c r="G27" s="30">
        <f t="shared" si="1"/>
        <v>0</v>
      </c>
      <c r="H27" s="30">
        <f t="shared" si="2"/>
        <v>11.45</v>
      </c>
    </row>
    <row r="28" spans="1:8" x14ac:dyDescent="0.25">
      <c r="A28" s="13" t="s">
        <v>27</v>
      </c>
      <c r="C28" s="30"/>
      <c r="E28" s="30"/>
    </row>
    <row r="29" spans="1:8" x14ac:dyDescent="0.25">
      <c r="A29" s="14" t="s">
        <v>223</v>
      </c>
      <c r="B29" s="14" t="s">
        <v>18</v>
      </c>
      <c r="C29" s="15">
        <v>1.63</v>
      </c>
      <c r="D29" s="14">
        <v>1</v>
      </c>
      <c r="E29" s="30">
        <f>ROUND(C29*D29,2)</f>
        <v>1.63</v>
      </c>
      <c r="F29" s="16">
        <v>0</v>
      </c>
      <c r="G29" s="30">
        <f>ROUND(E29*F29,2)</f>
        <v>0</v>
      </c>
      <c r="H29" s="30">
        <f>ROUND(E29-G29,2)</f>
        <v>1.63</v>
      </c>
    </row>
    <row r="30" spans="1:8" x14ac:dyDescent="0.25">
      <c r="A30" s="14" t="s">
        <v>110</v>
      </c>
      <c r="B30" s="14" t="s">
        <v>18</v>
      </c>
      <c r="C30" s="15">
        <v>1.1299999999999999</v>
      </c>
      <c r="D30" s="14">
        <v>1.05</v>
      </c>
      <c r="E30" s="30">
        <f>ROUND(C30*D30,2)</f>
        <v>1.19</v>
      </c>
      <c r="F30" s="16">
        <v>0</v>
      </c>
      <c r="G30" s="30">
        <f>ROUND(E30*F30,2)</f>
        <v>0</v>
      </c>
      <c r="H30" s="30">
        <f>ROUND(E30-G30,2)</f>
        <v>1.19</v>
      </c>
    </row>
    <row r="31" spans="1:8" x14ac:dyDescent="0.25">
      <c r="A31" s="13" t="s">
        <v>33</v>
      </c>
      <c r="C31" s="30"/>
      <c r="E31" s="30"/>
    </row>
    <row r="32" spans="1:8" x14ac:dyDescent="0.25">
      <c r="A32" s="14" t="s">
        <v>333</v>
      </c>
      <c r="B32" s="14" t="s">
        <v>29</v>
      </c>
      <c r="C32" s="15">
        <v>1.07</v>
      </c>
      <c r="D32" s="14">
        <v>50</v>
      </c>
      <c r="E32" s="30">
        <f>ROUND(C32*D32,2)</f>
        <v>53.5</v>
      </c>
      <c r="F32" s="16">
        <v>0</v>
      </c>
      <c r="G32" s="30">
        <f>ROUND(E32*F32,2)</f>
        <v>0</v>
      </c>
      <c r="H32" s="30">
        <f>ROUND(E32-G32,2)</f>
        <v>53.5</v>
      </c>
    </row>
    <row r="33" spans="1:8" x14ac:dyDescent="0.25">
      <c r="A33" s="13" t="s">
        <v>114</v>
      </c>
      <c r="C33" s="30"/>
      <c r="E33" s="30"/>
    </row>
    <row r="34" spans="1:8" x14ac:dyDescent="0.25">
      <c r="A34" s="14" t="s">
        <v>115</v>
      </c>
      <c r="B34" s="14" t="s">
        <v>26</v>
      </c>
      <c r="C34" s="15">
        <v>3.3</v>
      </c>
      <c r="D34" s="14">
        <v>1.45</v>
      </c>
      <c r="E34" s="30">
        <f>ROUND(C34*D34,2)</f>
        <v>4.79</v>
      </c>
      <c r="F34" s="16">
        <v>0</v>
      </c>
      <c r="G34" s="30">
        <f>ROUND(E34*F34,2)</f>
        <v>0</v>
      </c>
      <c r="H34" s="30">
        <f>ROUND(E34-G34,2)</f>
        <v>4.79</v>
      </c>
    </row>
    <row r="35" spans="1:8" x14ac:dyDescent="0.25">
      <c r="A35" s="13" t="s">
        <v>61</v>
      </c>
      <c r="C35" s="30"/>
      <c r="E35" s="30"/>
    </row>
    <row r="36" spans="1:8" x14ac:dyDescent="0.25">
      <c r="A36" s="14" t="s">
        <v>62</v>
      </c>
      <c r="B36" s="14" t="s">
        <v>48</v>
      </c>
      <c r="C36" s="15">
        <v>7.5</v>
      </c>
      <c r="D36" s="14">
        <v>1</v>
      </c>
      <c r="E36" s="30">
        <f>ROUND(C36*D36,2)</f>
        <v>7.5</v>
      </c>
      <c r="F36" s="16">
        <v>0</v>
      </c>
      <c r="G36" s="30">
        <f>ROUND(E36*F36,2)</f>
        <v>0</v>
      </c>
      <c r="H36" s="30">
        <f>ROUND(E36-G36,2)</f>
        <v>7.5</v>
      </c>
    </row>
    <row r="37" spans="1:8" x14ac:dyDescent="0.25">
      <c r="A37" s="13" t="s">
        <v>131</v>
      </c>
      <c r="C37" s="30"/>
      <c r="E37" s="30"/>
    </row>
    <row r="38" spans="1:8" x14ac:dyDescent="0.25">
      <c r="A38" s="14" t="s">
        <v>144</v>
      </c>
      <c r="B38" s="14" t="s">
        <v>124</v>
      </c>
      <c r="C38" s="15">
        <v>0.27</v>
      </c>
      <c r="D38" s="14">
        <f>$D$7</f>
        <v>60</v>
      </c>
      <c r="E38" s="30">
        <f>ROUND(C38*D38,2)</f>
        <v>16.2</v>
      </c>
      <c r="F38" s="16">
        <v>0</v>
      </c>
      <c r="G38" s="30">
        <f>ROUND(E38*F38,2)</f>
        <v>0</v>
      </c>
      <c r="H38" s="30">
        <f>ROUND(E38-G38,2)</f>
        <v>16.2</v>
      </c>
    </row>
    <row r="39" spans="1:8" x14ac:dyDescent="0.25">
      <c r="A39" s="13" t="s">
        <v>34</v>
      </c>
      <c r="C39" s="30"/>
      <c r="E39" s="30"/>
    </row>
    <row r="40" spans="1:8" x14ac:dyDescent="0.25">
      <c r="A40" s="14" t="s">
        <v>35</v>
      </c>
      <c r="B40" s="14" t="s">
        <v>36</v>
      </c>
      <c r="C40" s="15">
        <v>58</v>
      </c>
      <c r="D40" s="14">
        <v>0.33300000000000002</v>
      </c>
      <c r="E40" s="30">
        <f>ROUND(C40*D40,2)</f>
        <v>19.309999999999999</v>
      </c>
      <c r="F40" s="16">
        <v>0</v>
      </c>
      <c r="G40" s="30">
        <f>ROUND(E40*F40,2)</f>
        <v>0</v>
      </c>
      <c r="H40" s="30">
        <f>ROUND(E40-G40,2)</f>
        <v>19.309999999999999</v>
      </c>
    </row>
    <row r="41" spans="1:8" x14ac:dyDescent="0.25">
      <c r="A41" s="13" t="s">
        <v>116</v>
      </c>
      <c r="C41" s="30"/>
      <c r="E41" s="30"/>
    </row>
    <row r="42" spans="1:8" x14ac:dyDescent="0.25">
      <c r="A42" s="14" t="s">
        <v>145</v>
      </c>
      <c r="B42" s="14" t="s">
        <v>48</v>
      </c>
      <c r="C42" s="15">
        <v>6.5</v>
      </c>
      <c r="D42" s="14">
        <v>1</v>
      </c>
      <c r="E42" s="30">
        <f>ROUND(C42*D42,2)</f>
        <v>6.5</v>
      </c>
      <c r="F42" s="16">
        <v>0</v>
      </c>
      <c r="G42" s="30">
        <f>ROUND(E42*F42,2)</f>
        <v>0</v>
      </c>
      <c r="H42" s="30">
        <f>ROUND(E42-G42,2)</f>
        <v>6.5</v>
      </c>
    </row>
    <row r="43" spans="1:8" x14ac:dyDescent="0.25">
      <c r="A43" s="13" t="s">
        <v>118</v>
      </c>
      <c r="C43" s="30"/>
      <c r="E43" s="30"/>
    </row>
    <row r="44" spans="1:8" x14ac:dyDescent="0.25">
      <c r="A44" s="14" t="s">
        <v>119</v>
      </c>
      <c r="B44" s="14" t="s">
        <v>48</v>
      </c>
      <c r="C44" s="15">
        <v>10</v>
      </c>
      <c r="D44" s="14">
        <v>0.33300000000000002</v>
      </c>
      <c r="E44" s="30">
        <f>ROUND(C44*D44,2)</f>
        <v>3.33</v>
      </c>
      <c r="F44" s="16">
        <v>0</v>
      </c>
      <c r="G44" s="30">
        <f>ROUND(E44*F44,2)</f>
        <v>0</v>
      </c>
      <c r="H44" s="30">
        <f>ROUND(E44-G44,2)</f>
        <v>3.33</v>
      </c>
    </row>
    <row r="45" spans="1:8" x14ac:dyDescent="0.25">
      <c r="A45" s="13" t="s">
        <v>37</v>
      </c>
      <c r="C45" s="30"/>
      <c r="E45" s="30"/>
    </row>
    <row r="46" spans="1:8" x14ac:dyDescent="0.25">
      <c r="A46" s="14" t="s">
        <v>38</v>
      </c>
      <c r="B46" s="14" t="s">
        <v>39</v>
      </c>
      <c r="C46" s="15">
        <v>16.54</v>
      </c>
      <c r="D46" s="14">
        <v>0.2407</v>
      </c>
      <c r="E46" s="30">
        <f>ROUND(C46*D46,2)</f>
        <v>3.98</v>
      </c>
      <c r="F46" s="16">
        <v>0</v>
      </c>
      <c r="G46" s="30">
        <f>ROUND(E46*F46,2)</f>
        <v>0</v>
      </c>
      <c r="H46" s="30">
        <f>ROUND(E46-G46,2)</f>
        <v>3.98</v>
      </c>
    </row>
    <row r="47" spans="1:8" x14ac:dyDescent="0.25">
      <c r="A47" s="14" t="s">
        <v>134</v>
      </c>
      <c r="B47" s="14" t="s">
        <v>39</v>
      </c>
      <c r="C47" s="15">
        <v>16.54</v>
      </c>
      <c r="D47" s="14">
        <v>8.5099999999999995E-2</v>
      </c>
      <c r="E47" s="30">
        <f>ROUND(C47*D47,2)</f>
        <v>1.41</v>
      </c>
      <c r="F47" s="16">
        <v>0</v>
      </c>
      <c r="G47" s="30">
        <f>ROUND(E47*F47,2)</f>
        <v>0</v>
      </c>
      <c r="H47" s="30">
        <f>ROUND(E47-G47,2)</f>
        <v>1.41</v>
      </c>
    </row>
    <row r="48" spans="1:8" x14ac:dyDescent="0.25">
      <c r="A48" s="14" t="s">
        <v>91</v>
      </c>
      <c r="B48" s="14" t="s">
        <v>39</v>
      </c>
      <c r="C48" s="15">
        <v>16.54</v>
      </c>
      <c r="D48" s="14">
        <v>5.8799999999999998E-2</v>
      </c>
      <c r="E48" s="30">
        <f>ROUND(C48*D48,2)</f>
        <v>0.97</v>
      </c>
      <c r="F48" s="16">
        <v>0</v>
      </c>
      <c r="G48" s="30">
        <f>ROUND(E48*F48,2)</f>
        <v>0</v>
      </c>
      <c r="H48" s="30">
        <f>ROUND(E48-G48,2)</f>
        <v>0.97</v>
      </c>
    </row>
    <row r="49" spans="1:8" x14ac:dyDescent="0.25">
      <c r="A49" s="13" t="s">
        <v>43</v>
      </c>
      <c r="C49" s="30"/>
      <c r="E49" s="30"/>
    </row>
    <row r="50" spans="1:8" x14ac:dyDescent="0.25">
      <c r="A50" s="14" t="s">
        <v>42</v>
      </c>
      <c r="B50" s="14" t="s">
        <v>39</v>
      </c>
      <c r="C50" s="15">
        <v>9.06</v>
      </c>
      <c r="D50" s="14">
        <v>5.0799999999999998E-2</v>
      </c>
      <c r="E50" s="30">
        <f>ROUND(C50*D50,2)</f>
        <v>0.46</v>
      </c>
      <c r="F50" s="16">
        <v>0</v>
      </c>
      <c r="G50" s="30">
        <f>ROUND(E50*F50,2)</f>
        <v>0</v>
      </c>
      <c r="H50" s="30">
        <f>ROUND(E50-G50,2)</f>
        <v>0.46</v>
      </c>
    </row>
    <row r="51" spans="1:8" x14ac:dyDescent="0.25">
      <c r="A51" s="14" t="s">
        <v>91</v>
      </c>
      <c r="B51" s="14" t="s">
        <v>39</v>
      </c>
      <c r="C51" s="15">
        <v>9.06</v>
      </c>
      <c r="D51" s="14">
        <v>2.9399999999999999E-2</v>
      </c>
      <c r="E51" s="30">
        <f>ROUND(C51*D51,2)</f>
        <v>0.27</v>
      </c>
      <c r="F51" s="16">
        <v>0</v>
      </c>
      <c r="G51" s="30">
        <f>ROUND(E51*F51,2)</f>
        <v>0</v>
      </c>
      <c r="H51" s="30">
        <f>ROUND(E51-G51,2)</f>
        <v>0.27</v>
      </c>
    </row>
    <row r="52" spans="1:8" x14ac:dyDescent="0.25">
      <c r="A52" s="14" t="s">
        <v>44</v>
      </c>
      <c r="B52" s="14" t="s">
        <v>39</v>
      </c>
      <c r="C52" s="15">
        <v>16.5</v>
      </c>
      <c r="D52" s="14">
        <v>0.34610000000000002</v>
      </c>
      <c r="E52" s="30">
        <f>ROUND(C52*D52,2)</f>
        <v>5.71</v>
      </c>
      <c r="F52" s="16">
        <v>0</v>
      </c>
      <c r="G52" s="30">
        <f>ROUND(E52*F52,2)</f>
        <v>0</v>
      </c>
      <c r="H52" s="30">
        <f>ROUND(E52-G52,2)</f>
        <v>5.71</v>
      </c>
    </row>
    <row r="53" spans="1:8" x14ac:dyDescent="0.25">
      <c r="A53" s="13" t="s">
        <v>45</v>
      </c>
      <c r="C53" s="30"/>
      <c r="E53" s="30"/>
    </row>
    <row r="54" spans="1:8" x14ac:dyDescent="0.25">
      <c r="A54" s="14" t="s">
        <v>38</v>
      </c>
      <c r="B54" s="14" t="s">
        <v>19</v>
      </c>
      <c r="C54" s="15">
        <v>4.4800000000000004</v>
      </c>
      <c r="D54" s="14">
        <v>3.7172000000000001</v>
      </c>
      <c r="E54" s="30">
        <f>ROUND(C54*D54,2)</f>
        <v>16.649999999999999</v>
      </c>
      <c r="F54" s="16">
        <v>0</v>
      </c>
      <c r="G54" s="30">
        <f>ROUND(E54*F54,2)</f>
        <v>0</v>
      </c>
      <c r="H54" s="30">
        <f>ROUND(E54-G54,2)</f>
        <v>16.649999999999999</v>
      </c>
    </row>
    <row r="55" spans="1:8" x14ac:dyDescent="0.25">
      <c r="A55" s="14" t="s">
        <v>134</v>
      </c>
      <c r="B55" s="14" t="s">
        <v>19</v>
      </c>
      <c r="C55" s="15">
        <v>4.4800000000000004</v>
      </c>
      <c r="D55" s="14">
        <v>1.4244000000000001</v>
      </c>
      <c r="E55" s="30">
        <f>ROUND(C55*D55,2)</f>
        <v>6.38</v>
      </c>
      <c r="F55" s="16">
        <v>0</v>
      </c>
      <c r="G55" s="30">
        <f>ROUND(E55*F55,2)</f>
        <v>0</v>
      </c>
      <c r="H55" s="30">
        <f>ROUND(E55-G55,2)</f>
        <v>6.38</v>
      </c>
    </row>
    <row r="56" spans="1:8" x14ac:dyDescent="0.25">
      <c r="A56" s="14" t="s">
        <v>91</v>
      </c>
      <c r="B56" s="14" t="s">
        <v>19</v>
      </c>
      <c r="C56" s="15">
        <v>4.4800000000000004</v>
      </c>
      <c r="D56" s="14">
        <v>0.74839999999999995</v>
      </c>
      <c r="E56" s="30">
        <f>ROUND(C56*D56,2)</f>
        <v>3.35</v>
      </c>
      <c r="F56" s="16">
        <v>0</v>
      </c>
      <c r="G56" s="30">
        <f>ROUND(E56*F56,2)</f>
        <v>0</v>
      </c>
      <c r="H56" s="30">
        <f>ROUND(E56-G56,2)</f>
        <v>3.35</v>
      </c>
    </row>
    <row r="57" spans="1:8" x14ac:dyDescent="0.25">
      <c r="A57" s="13" t="s">
        <v>47</v>
      </c>
      <c r="C57" s="30"/>
      <c r="E57" s="30"/>
    </row>
    <row r="58" spans="1:8" x14ac:dyDescent="0.25">
      <c r="A58" s="14" t="s">
        <v>42</v>
      </c>
      <c r="B58" s="14" t="s">
        <v>48</v>
      </c>
      <c r="C58" s="15">
        <v>6.51</v>
      </c>
      <c r="D58" s="14">
        <v>1</v>
      </c>
      <c r="E58" s="30">
        <f>ROUND(C58*D58,2)</f>
        <v>6.51</v>
      </c>
      <c r="F58" s="16">
        <v>0</v>
      </c>
      <c r="G58" s="30">
        <f>ROUND(E58*F58,2)</f>
        <v>0</v>
      </c>
      <c r="H58" s="30">
        <f t="shared" ref="H58:H64" si="3">ROUND(E58-G58,2)</f>
        <v>6.51</v>
      </c>
    </row>
    <row r="59" spans="1:8" x14ac:dyDescent="0.25">
      <c r="A59" s="14" t="s">
        <v>38</v>
      </c>
      <c r="B59" s="14" t="s">
        <v>48</v>
      </c>
      <c r="C59" s="15">
        <v>2.2799999999999998</v>
      </c>
      <c r="D59" s="14">
        <v>1</v>
      </c>
      <c r="E59" s="30">
        <f>ROUND(C59*D59,2)</f>
        <v>2.2799999999999998</v>
      </c>
      <c r="F59" s="16">
        <v>0</v>
      </c>
      <c r="G59" s="30">
        <f>ROUND(E59*F59,2)</f>
        <v>0</v>
      </c>
      <c r="H59" s="30">
        <f t="shared" si="3"/>
        <v>2.2799999999999998</v>
      </c>
    </row>
    <row r="60" spans="1:8" x14ac:dyDescent="0.25">
      <c r="A60" s="14" t="s">
        <v>134</v>
      </c>
      <c r="B60" s="14" t="s">
        <v>48</v>
      </c>
      <c r="C60" s="15">
        <v>4.1500000000000004</v>
      </c>
      <c r="D60" s="14">
        <v>1</v>
      </c>
      <c r="E60" s="30">
        <f>ROUND(C60*D60,2)</f>
        <v>4.1500000000000004</v>
      </c>
      <c r="F60" s="16">
        <v>0</v>
      </c>
      <c r="G60" s="30">
        <f>ROUND(E60*F60,2)</f>
        <v>0</v>
      </c>
      <c r="H60" s="30">
        <f t="shared" si="3"/>
        <v>4.1500000000000004</v>
      </c>
    </row>
    <row r="61" spans="1:8" x14ac:dyDescent="0.25">
      <c r="A61" s="14" t="s">
        <v>91</v>
      </c>
      <c r="B61" s="14" t="s">
        <v>48</v>
      </c>
      <c r="C61" s="15">
        <v>1</v>
      </c>
      <c r="D61" s="14">
        <v>1</v>
      </c>
      <c r="E61" s="30">
        <f>ROUND(C61*D61,2)</f>
        <v>1</v>
      </c>
      <c r="F61" s="16">
        <v>0</v>
      </c>
      <c r="G61" s="30">
        <f>ROUND(E61*F61,2)</f>
        <v>0</v>
      </c>
      <c r="H61" s="30">
        <f t="shared" si="3"/>
        <v>1</v>
      </c>
    </row>
    <row r="62" spans="1:8" x14ac:dyDescent="0.25">
      <c r="A62" s="9" t="s">
        <v>49</v>
      </c>
      <c r="B62" s="9" t="s">
        <v>48</v>
      </c>
      <c r="C62" s="10">
        <v>12.56</v>
      </c>
      <c r="D62" s="9">
        <v>1</v>
      </c>
      <c r="E62" s="28">
        <f>ROUND(C62*D62,2)</f>
        <v>12.56</v>
      </c>
      <c r="F62" s="11">
        <v>0</v>
      </c>
      <c r="G62" s="28">
        <f>ROUND(E62*F62,2)</f>
        <v>0</v>
      </c>
      <c r="H62" s="28">
        <f t="shared" si="3"/>
        <v>12.56</v>
      </c>
    </row>
    <row r="63" spans="1:8" x14ac:dyDescent="0.25">
      <c r="A63" s="7" t="s">
        <v>50</v>
      </c>
      <c r="C63" s="30"/>
      <c r="E63" s="30">
        <f>SUM(E12:E62)</f>
        <v>448.28</v>
      </c>
      <c r="G63" s="12">
        <f>SUM(G12:G62)</f>
        <v>0</v>
      </c>
      <c r="H63" s="12">
        <f t="shared" si="3"/>
        <v>448.28</v>
      </c>
    </row>
    <row r="64" spans="1:8" x14ac:dyDescent="0.25">
      <c r="A64" s="7" t="s">
        <v>51</v>
      </c>
      <c r="C64" s="30"/>
      <c r="E64" s="30">
        <f>+E8-E63</f>
        <v>421.72</v>
      </c>
      <c r="G64" s="12">
        <f>+G8-G63</f>
        <v>0</v>
      </c>
      <c r="H64" s="12">
        <f t="shared" si="3"/>
        <v>421.72</v>
      </c>
    </row>
    <row r="65" spans="1:8" x14ac:dyDescent="0.25">
      <c r="A65" t="s">
        <v>12</v>
      </c>
      <c r="C65" s="30"/>
      <c r="E65" s="30"/>
    </row>
    <row r="66" spans="1:8" x14ac:dyDescent="0.25">
      <c r="A66" s="7" t="s">
        <v>52</v>
      </c>
      <c r="C66" s="30"/>
      <c r="E66" s="30"/>
    </row>
    <row r="67" spans="1:8" x14ac:dyDescent="0.25">
      <c r="A67" s="14" t="s">
        <v>42</v>
      </c>
      <c r="B67" s="14" t="s">
        <v>48</v>
      </c>
      <c r="C67" s="15">
        <v>16.27</v>
      </c>
      <c r="D67" s="14">
        <v>1</v>
      </c>
      <c r="E67" s="30">
        <f>ROUND(C67*D67,2)</f>
        <v>16.27</v>
      </c>
      <c r="F67" s="16">
        <v>0</v>
      </c>
      <c r="G67" s="30">
        <f>ROUND(E67*F67,2)</f>
        <v>0</v>
      </c>
      <c r="H67" s="30">
        <f t="shared" ref="H67:H73" si="4">ROUND(E67-G67,2)</f>
        <v>16.27</v>
      </c>
    </row>
    <row r="68" spans="1:8" x14ac:dyDescent="0.25">
      <c r="A68" s="14" t="s">
        <v>38</v>
      </c>
      <c r="B68" s="14" t="s">
        <v>48</v>
      </c>
      <c r="C68" s="15">
        <v>16.16</v>
      </c>
      <c r="D68" s="14">
        <v>1</v>
      </c>
      <c r="E68" s="30">
        <f>ROUND(C68*D68,2)</f>
        <v>16.16</v>
      </c>
      <c r="F68" s="16">
        <v>0</v>
      </c>
      <c r="G68" s="30">
        <f>ROUND(E68*F68,2)</f>
        <v>0</v>
      </c>
      <c r="H68" s="30">
        <f t="shared" si="4"/>
        <v>16.16</v>
      </c>
    </row>
    <row r="69" spans="1:8" x14ac:dyDescent="0.25">
      <c r="A69" s="14" t="s">
        <v>134</v>
      </c>
      <c r="B69" s="14" t="s">
        <v>48</v>
      </c>
      <c r="C69" s="15">
        <v>18.260000000000002</v>
      </c>
      <c r="D69" s="14">
        <v>1</v>
      </c>
      <c r="E69" s="30">
        <f>ROUND(C69*D69,2)</f>
        <v>18.260000000000002</v>
      </c>
      <c r="F69" s="16">
        <v>0</v>
      </c>
      <c r="G69" s="30">
        <f>ROUND(E69*F69,2)</f>
        <v>0</v>
      </c>
      <c r="H69" s="30">
        <f t="shared" si="4"/>
        <v>18.260000000000002</v>
      </c>
    </row>
    <row r="70" spans="1:8" x14ac:dyDescent="0.25">
      <c r="A70" s="9" t="s">
        <v>91</v>
      </c>
      <c r="B70" s="9" t="s">
        <v>48</v>
      </c>
      <c r="C70" s="10">
        <v>7.3</v>
      </c>
      <c r="D70" s="9">
        <v>1</v>
      </c>
      <c r="E70" s="28">
        <f>ROUND(C70*D70,2)</f>
        <v>7.3</v>
      </c>
      <c r="F70" s="11">
        <v>0</v>
      </c>
      <c r="G70" s="28">
        <f>ROUND(E70*F70,2)</f>
        <v>0</v>
      </c>
      <c r="H70" s="28">
        <f t="shared" si="4"/>
        <v>7.3</v>
      </c>
    </row>
    <row r="71" spans="1:8" x14ac:dyDescent="0.25">
      <c r="A71" s="7" t="s">
        <v>53</v>
      </c>
      <c r="C71" s="30"/>
      <c r="E71" s="30">
        <f>SUM(E67:E70)</f>
        <v>57.989999999999995</v>
      </c>
      <c r="G71" s="12">
        <f>SUM(G67:G70)</f>
        <v>0</v>
      </c>
      <c r="H71" s="12">
        <f t="shared" si="4"/>
        <v>57.99</v>
      </c>
    </row>
    <row r="72" spans="1:8" x14ac:dyDescent="0.25">
      <c r="A72" s="7" t="s">
        <v>54</v>
      </c>
      <c r="C72" s="30"/>
      <c r="E72" s="30">
        <f>+E63+E71</f>
        <v>506.27</v>
      </c>
      <c r="G72" s="12">
        <f>+G63+G71</f>
        <v>0</v>
      </c>
      <c r="H72" s="12">
        <f t="shared" si="4"/>
        <v>506.27</v>
      </c>
    </row>
    <row r="73" spans="1:8" x14ac:dyDescent="0.25">
      <c r="A73" s="7" t="s">
        <v>55</v>
      </c>
      <c r="C73" s="30"/>
      <c r="E73" s="30">
        <f>+E8-E72</f>
        <v>363.73</v>
      </c>
      <c r="G73" s="12">
        <f>+G8-G72</f>
        <v>0</v>
      </c>
      <c r="H73" s="12">
        <f t="shared" si="4"/>
        <v>363.73</v>
      </c>
    </row>
    <row r="74" spans="1:8" x14ac:dyDescent="0.25">
      <c r="A74" t="s">
        <v>120</v>
      </c>
      <c r="C74" s="30"/>
      <c r="E74" s="30"/>
    </row>
    <row r="75" spans="1:8" x14ac:dyDescent="0.25">
      <c r="A75" t="s">
        <v>427</v>
      </c>
      <c r="C75" s="30"/>
      <c r="E75" s="30"/>
    </row>
    <row r="76" spans="1:8" x14ac:dyDescent="0.25">
      <c r="C76" s="30"/>
      <c r="E76" s="30"/>
    </row>
    <row r="77" spans="1:8" x14ac:dyDescent="0.25">
      <c r="A77" s="7" t="s">
        <v>121</v>
      </c>
      <c r="C77" s="30"/>
      <c r="E77" s="30"/>
    </row>
    <row r="78" spans="1:8" x14ac:dyDescent="0.25">
      <c r="A78" s="7" t="s">
        <v>122</v>
      </c>
      <c r="C78" s="30"/>
      <c r="E78" s="30"/>
    </row>
    <row r="99" spans="1:5" x14ac:dyDescent="0.25">
      <c r="A99" s="7" t="s">
        <v>50</v>
      </c>
      <c r="E99" s="34">
        <f>VLOOKUP(A99,$A$1:$H$98,5,FALSE)</f>
        <v>448.28</v>
      </c>
    </row>
    <row r="100" spans="1:5" x14ac:dyDescent="0.25">
      <c r="A100" s="7" t="s">
        <v>295</v>
      </c>
      <c r="E100" s="34">
        <f>VLOOKUP(A100,$A$1:$H$98,5,FALSE)</f>
        <v>57.989999999999995</v>
      </c>
    </row>
    <row r="101" spans="1:5" x14ac:dyDescent="0.25">
      <c r="A101" s="7" t="s">
        <v>296</v>
      </c>
      <c r="E101" s="34">
        <f t="shared" ref="E101:E102" si="5">VLOOKUP(A101,$A$1:$H$98,5,FALSE)</f>
        <v>506.27</v>
      </c>
    </row>
    <row r="102" spans="1:5" x14ac:dyDescent="0.25">
      <c r="A102" s="7" t="s">
        <v>55</v>
      </c>
      <c r="E102" s="34">
        <f t="shared" si="5"/>
        <v>363.73</v>
      </c>
    </row>
    <row r="104" spans="1:5" x14ac:dyDescent="0.25">
      <c r="A104" s="43" t="s">
        <v>257</v>
      </c>
      <c r="D104" s="39" t="s">
        <v>258</v>
      </c>
    </row>
    <row r="105" spans="1:5" x14ac:dyDescent="0.25">
      <c r="B105" s="34">
        <f>E102</f>
        <v>363.73</v>
      </c>
      <c r="E105" s="34">
        <f>E102</f>
        <v>363.73</v>
      </c>
    </row>
    <row r="106" spans="1:5" x14ac:dyDescent="0.25">
      <c r="A106">
        <f>A107-Calculator!$B$15</f>
        <v>205</v>
      </c>
      <c r="B106">
        <f t="dataTable" ref="B106:B112" dt2D="0" dtr="0" r1="D7"/>
        <v>2427.08</v>
      </c>
      <c r="D106">
        <f>D107-Calculator!$B$27</f>
        <v>45</v>
      </c>
      <c r="E106">
        <f t="dataTable" ref="E106:E112" dt2D="0" dtr="0" r1="D7" ca="1"/>
        <v>150.28000000000003</v>
      </c>
    </row>
    <row r="107" spans="1:5" x14ac:dyDescent="0.25">
      <c r="A107">
        <f>A108-Calculator!$B$15</f>
        <v>210</v>
      </c>
      <c r="B107">
        <v>2498.23</v>
      </c>
      <c r="D107">
        <f>D108-Calculator!$B$27</f>
        <v>50</v>
      </c>
      <c r="E107">
        <v>221.43</v>
      </c>
    </row>
    <row r="108" spans="1:5" x14ac:dyDescent="0.25">
      <c r="A108">
        <f>A109-Calculator!$B$15</f>
        <v>215</v>
      </c>
      <c r="B108">
        <v>2569.38</v>
      </c>
      <c r="D108">
        <f>D109-Calculator!$B$27</f>
        <v>55</v>
      </c>
      <c r="E108">
        <v>292.58</v>
      </c>
    </row>
    <row r="109" spans="1:5" x14ac:dyDescent="0.25">
      <c r="A109">
        <f>Calculator!B10</f>
        <v>220</v>
      </c>
      <c r="B109">
        <v>2640.53</v>
      </c>
      <c r="D109">
        <f>Calculator!B22</f>
        <v>60</v>
      </c>
      <c r="E109">
        <v>363.73</v>
      </c>
    </row>
    <row r="110" spans="1:5" x14ac:dyDescent="0.25">
      <c r="A110">
        <f>A109+Calculator!$B$15</f>
        <v>225</v>
      </c>
      <c r="B110">
        <v>2711.6800000000003</v>
      </c>
      <c r="D110">
        <f>D109+Calculator!$B$27</f>
        <v>65</v>
      </c>
      <c r="E110">
        <v>434.88</v>
      </c>
    </row>
    <row r="111" spans="1:5" x14ac:dyDescent="0.25">
      <c r="A111">
        <f>A110+Calculator!$B$15</f>
        <v>230</v>
      </c>
      <c r="B111">
        <v>2782.83</v>
      </c>
      <c r="D111">
        <f>D110+Calculator!$B$27</f>
        <v>70</v>
      </c>
      <c r="E111">
        <v>506.03000000000003</v>
      </c>
    </row>
    <row r="112" spans="1:5" x14ac:dyDescent="0.25">
      <c r="A112">
        <f>A111+Calculator!$B$15</f>
        <v>235</v>
      </c>
      <c r="B112">
        <v>2853.98</v>
      </c>
      <c r="D112">
        <f>D111+Calculator!$B$27</f>
        <v>75</v>
      </c>
      <c r="E112">
        <v>577.18000000000006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18A74-2327-4C0B-B2BB-64790180D0F8}">
  <dimension ref="A1:H112"/>
  <sheetViews>
    <sheetView topLeftCell="A25" workbookViewId="0">
      <selection activeCell="D35" sqref="D35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215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407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462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124</v>
      </c>
      <c r="C7" s="49">
        <f>IF(Calculator!B7="Soybeans",Calculator!B13,IF(Calculator!B19="Soybeans",Calculator!B25,13.66))</f>
        <v>14.5</v>
      </c>
      <c r="D7" s="50">
        <f>IF(Calculator!B7="Soybeans",Calculator!B10,IF(Calculator!B19="Soybeans",Calculator!B22,42))</f>
        <v>60</v>
      </c>
      <c r="E7" s="28">
        <f>ROUND(C7*D7,2)</f>
        <v>870</v>
      </c>
      <c r="F7" s="11">
        <v>0</v>
      </c>
      <c r="G7" s="28">
        <f>ROUND(E7*F7,2)</f>
        <v>0</v>
      </c>
      <c r="H7" s="28">
        <f>ROUND(E7-G7,2)</f>
        <v>870</v>
      </c>
    </row>
    <row r="8" spans="1:8" x14ac:dyDescent="0.25">
      <c r="A8" s="7" t="s">
        <v>11</v>
      </c>
      <c r="C8" s="30"/>
      <c r="E8" s="30">
        <f>SUM(E7:E7)</f>
        <v>870</v>
      </c>
      <c r="G8" s="12">
        <f>SUM(G7:G7)</f>
        <v>0</v>
      </c>
      <c r="H8" s="12">
        <f>ROUND(E8-G8,2)</f>
        <v>870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3</v>
      </c>
      <c r="E12" s="30">
        <f>ROUND(C12*D12,2)</f>
        <v>22.8</v>
      </c>
      <c r="F12" s="16">
        <v>0</v>
      </c>
      <c r="G12" s="30">
        <f>ROUND(E12*F12,2)</f>
        <v>0</v>
      </c>
      <c r="H12" s="30">
        <f>ROUND(E12-G12,2)</f>
        <v>22.8</v>
      </c>
    </row>
    <row r="13" spans="1:8" x14ac:dyDescent="0.25">
      <c r="A13" s="13" t="s">
        <v>20</v>
      </c>
      <c r="C13" s="30"/>
      <c r="E13" s="30"/>
    </row>
    <row r="14" spans="1:8" x14ac:dyDescent="0.25">
      <c r="A14" s="14" t="s">
        <v>125</v>
      </c>
      <c r="B14" s="14" t="s">
        <v>21</v>
      </c>
      <c r="C14" s="15">
        <v>50</v>
      </c>
      <c r="D14" s="14">
        <v>0.87</v>
      </c>
      <c r="E14" s="30">
        <f>ROUND(C14*D14,2)</f>
        <v>43.5</v>
      </c>
      <c r="F14" s="16">
        <v>0</v>
      </c>
      <c r="G14" s="30">
        <f>ROUND(E14*F14,2)</f>
        <v>0</v>
      </c>
      <c r="H14" s="30">
        <f>ROUND(E14-G14,2)</f>
        <v>43.5</v>
      </c>
    </row>
    <row r="15" spans="1:8" x14ac:dyDescent="0.25">
      <c r="A15" s="14" t="s">
        <v>22</v>
      </c>
      <c r="B15" s="14" t="s">
        <v>21</v>
      </c>
      <c r="C15" s="15">
        <v>46.6</v>
      </c>
      <c r="D15" s="14">
        <v>1.33</v>
      </c>
      <c r="E15" s="30">
        <f>ROUND(C15*D15,2)</f>
        <v>61.98</v>
      </c>
      <c r="F15" s="16">
        <v>0</v>
      </c>
      <c r="G15" s="30">
        <f>ROUND(E15*F15,2)</f>
        <v>0</v>
      </c>
      <c r="H15" s="30">
        <f>ROUND(E15-G15,2)</f>
        <v>61.98</v>
      </c>
    </row>
    <row r="16" spans="1:8" x14ac:dyDescent="0.25">
      <c r="A16" s="13" t="s">
        <v>23</v>
      </c>
      <c r="C16" s="30"/>
      <c r="E16" s="30"/>
    </row>
    <row r="17" spans="1:8" x14ac:dyDescent="0.25">
      <c r="A17" s="14" t="s">
        <v>332</v>
      </c>
      <c r="B17" s="14" t="s">
        <v>18</v>
      </c>
      <c r="C17" s="15">
        <v>7.63</v>
      </c>
      <c r="D17" s="14">
        <v>1.6</v>
      </c>
      <c r="E17" s="30">
        <f>ROUND(C17*D17,2)</f>
        <v>12.21</v>
      </c>
      <c r="F17" s="16">
        <v>0</v>
      </c>
      <c r="G17" s="30">
        <f>ROUND(E17*F17,2)</f>
        <v>0</v>
      </c>
      <c r="H17" s="30">
        <f>ROUND(E17-G17,2)</f>
        <v>12.21</v>
      </c>
    </row>
    <row r="18" spans="1:8" x14ac:dyDescent="0.25">
      <c r="A18" s="13" t="s">
        <v>24</v>
      </c>
      <c r="C18" s="30"/>
      <c r="E18" s="30"/>
    </row>
    <row r="19" spans="1:8" x14ac:dyDescent="0.25">
      <c r="A19" s="14" t="s">
        <v>140</v>
      </c>
      <c r="B19" s="14" t="s">
        <v>26</v>
      </c>
      <c r="C19" s="15">
        <v>11.75</v>
      </c>
      <c r="D19" s="14">
        <v>2</v>
      </c>
      <c r="E19" s="30">
        <f>ROUND(C19*D19,2)</f>
        <v>23.5</v>
      </c>
      <c r="F19" s="16">
        <v>0</v>
      </c>
      <c r="G19" s="30">
        <f>ROUND(E19*F19,2)</f>
        <v>0</v>
      </c>
      <c r="H19" s="30">
        <f>ROUND(E19-G19,2)</f>
        <v>23.5</v>
      </c>
    </row>
    <row r="20" spans="1:8" x14ac:dyDescent="0.25">
      <c r="A20" s="14" t="s">
        <v>105</v>
      </c>
      <c r="B20" s="14" t="s">
        <v>18</v>
      </c>
      <c r="C20" s="15">
        <v>0.37</v>
      </c>
      <c r="D20" s="14">
        <v>48</v>
      </c>
      <c r="E20" s="30">
        <f>ROUND(C20*D20,2)</f>
        <v>17.760000000000002</v>
      </c>
      <c r="F20" s="16">
        <v>0</v>
      </c>
      <c r="G20" s="30">
        <f>ROUND(E20*F20,2)</f>
        <v>0</v>
      </c>
      <c r="H20" s="30">
        <f>ROUND(E20-G20,2)</f>
        <v>17.760000000000002</v>
      </c>
    </row>
    <row r="21" spans="1:8" x14ac:dyDescent="0.25">
      <c r="A21" s="14" t="s">
        <v>400</v>
      </c>
      <c r="B21" s="14" t="s">
        <v>26</v>
      </c>
      <c r="C21" s="15">
        <v>8.6</v>
      </c>
      <c r="D21" s="14">
        <v>3.5</v>
      </c>
      <c r="E21" s="30">
        <f>ROUND(C21*D21,2)</f>
        <v>30.1</v>
      </c>
      <c r="F21" s="16">
        <v>0</v>
      </c>
      <c r="G21" s="30">
        <f>ROUND(E21*F21,2)</f>
        <v>0</v>
      </c>
      <c r="H21" s="30">
        <f>ROUND(E21-G21,2)</f>
        <v>30.1</v>
      </c>
    </row>
    <row r="22" spans="1:8" x14ac:dyDescent="0.25">
      <c r="A22" s="14" t="s">
        <v>74</v>
      </c>
      <c r="B22" s="14" t="s">
        <v>26</v>
      </c>
      <c r="C22" s="15">
        <v>11.45</v>
      </c>
      <c r="D22" s="14">
        <v>1</v>
      </c>
      <c r="E22" s="30">
        <f>ROUND(C22*D22,2)</f>
        <v>11.45</v>
      </c>
      <c r="F22" s="16">
        <v>0</v>
      </c>
      <c r="G22" s="30">
        <f>ROUND(E22*F22,2)</f>
        <v>0</v>
      </c>
      <c r="H22" s="30">
        <f>ROUND(E22-G22,2)</f>
        <v>11.45</v>
      </c>
    </row>
    <row r="23" spans="1:8" x14ac:dyDescent="0.25">
      <c r="A23" s="13" t="s">
        <v>27</v>
      </c>
      <c r="C23" s="30"/>
      <c r="E23" s="30"/>
    </row>
    <row r="24" spans="1:8" x14ac:dyDescent="0.25">
      <c r="A24" s="14" t="s">
        <v>141</v>
      </c>
      <c r="B24" s="14" t="s">
        <v>29</v>
      </c>
      <c r="C24" s="15">
        <v>6.62</v>
      </c>
      <c r="D24" s="14">
        <v>0.75</v>
      </c>
      <c r="E24" s="30">
        <f>ROUND(C24*D24,2)</f>
        <v>4.97</v>
      </c>
      <c r="F24" s="16">
        <v>0</v>
      </c>
      <c r="G24" s="30">
        <f>ROUND(E24*F24,2)</f>
        <v>0</v>
      </c>
      <c r="H24" s="30">
        <f>ROUND(E24-G24,2)</f>
        <v>4.97</v>
      </c>
    </row>
    <row r="25" spans="1:8" x14ac:dyDescent="0.25">
      <c r="A25" s="14" t="s">
        <v>219</v>
      </c>
      <c r="B25" s="14" t="s">
        <v>220</v>
      </c>
      <c r="C25" s="15">
        <v>1.1599999999999999</v>
      </c>
      <c r="D25" s="14">
        <v>14</v>
      </c>
      <c r="E25" s="30">
        <f>ROUND(C25*D25,2)</f>
        <v>16.239999999999998</v>
      </c>
      <c r="F25" s="16">
        <v>0</v>
      </c>
      <c r="G25" s="30">
        <f>ROUND(E25*F25,2)</f>
        <v>0</v>
      </c>
      <c r="H25" s="30">
        <f>ROUND(E25-G25,2)</f>
        <v>16.239999999999998</v>
      </c>
    </row>
    <row r="26" spans="1:8" x14ac:dyDescent="0.25">
      <c r="A26" s="14" t="s">
        <v>110</v>
      </c>
      <c r="B26" s="14" t="s">
        <v>18</v>
      </c>
      <c r="C26" s="15">
        <v>1.1299999999999999</v>
      </c>
      <c r="D26" s="14">
        <v>6.4</v>
      </c>
      <c r="E26" s="30">
        <f>ROUND(C26*D26,2)</f>
        <v>7.23</v>
      </c>
      <c r="F26" s="16">
        <v>0</v>
      </c>
      <c r="G26" s="30">
        <f>ROUND(E26*F26,2)</f>
        <v>0</v>
      </c>
      <c r="H26" s="30">
        <f>ROUND(E26-G26,2)</f>
        <v>7.23</v>
      </c>
    </row>
    <row r="27" spans="1:8" x14ac:dyDescent="0.25">
      <c r="A27" s="14" t="s">
        <v>142</v>
      </c>
      <c r="B27" s="14" t="s">
        <v>48</v>
      </c>
      <c r="C27" s="15">
        <v>8</v>
      </c>
      <c r="D27" s="14">
        <v>1</v>
      </c>
      <c r="E27" s="30">
        <f>ROUND(C27*D27,2)</f>
        <v>8</v>
      </c>
      <c r="F27" s="16">
        <v>0</v>
      </c>
      <c r="G27" s="30">
        <f>ROUND(E27*F27,2)</f>
        <v>0</v>
      </c>
      <c r="H27" s="30">
        <f>ROUND(E27-G27,2)</f>
        <v>8</v>
      </c>
    </row>
    <row r="28" spans="1:8" x14ac:dyDescent="0.25">
      <c r="A28" s="13" t="s">
        <v>33</v>
      </c>
      <c r="C28" s="30"/>
      <c r="E28" s="30"/>
    </row>
    <row r="29" spans="1:8" x14ac:dyDescent="0.25">
      <c r="A29" s="14" t="s">
        <v>333</v>
      </c>
      <c r="B29" s="14" t="s">
        <v>29</v>
      </c>
      <c r="C29" s="15">
        <v>1.07</v>
      </c>
      <c r="D29" s="14">
        <v>50</v>
      </c>
      <c r="E29" s="30">
        <f>ROUND(C29*D29,2)</f>
        <v>53.5</v>
      </c>
      <c r="F29" s="16">
        <v>0</v>
      </c>
      <c r="G29" s="30">
        <f>ROUND(E29*F29,2)</f>
        <v>0</v>
      </c>
      <c r="H29" s="30">
        <f>ROUND(E29-G29,2)</f>
        <v>53.5</v>
      </c>
    </row>
    <row r="30" spans="1:8" x14ac:dyDescent="0.25">
      <c r="A30" s="13" t="s">
        <v>114</v>
      </c>
      <c r="C30" s="30"/>
      <c r="E30" s="30"/>
    </row>
    <row r="31" spans="1:8" x14ac:dyDescent="0.25">
      <c r="A31" s="14" t="s">
        <v>115</v>
      </c>
      <c r="B31" s="14" t="s">
        <v>26</v>
      </c>
      <c r="C31" s="15">
        <v>3.3</v>
      </c>
      <c r="D31" s="14">
        <v>0.5</v>
      </c>
      <c r="E31" s="30">
        <f>ROUND(C31*D31,2)</f>
        <v>1.65</v>
      </c>
      <c r="F31" s="16">
        <v>0</v>
      </c>
      <c r="G31" s="30">
        <f>ROUND(E31*F31,2)</f>
        <v>0</v>
      </c>
      <c r="H31" s="30">
        <f>ROUND(E31-G31,2)</f>
        <v>1.65</v>
      </c>
    </row>
    <row r="32" spans="1:8" x14ac:dyDescent="0.25">
      <c r="A32" s="13" t="s">
        <v>61</v>
      </c>
      <c r="C32" s="30"/>
      <c r="E32" s="30"/>
    </row>
    <row r="33" spans="1:8" x14ac:dyDescent="0.25">
      <c r="A33" s="14" t="s">
        <v>62</v>
      </c>
      <c r="B33" s="14" t="s">
        <v>48</v>
      </c>
      <c r="C33" s="15">
        <v>7.5</v>
      </c>
      <c r="D33" s="14">
        <v>1</v>
      </c>
      <c r="E33" s="30">
        <f>ROUND(C33*D33,2)</f>
        <v>7.5</v>
      </c>
      <c r="F33" s="16">
        <v>0</v>
      </c>
      <c r="G33" s="30">
        <f>ROUND(E33*F33,2)</f>
        <v>0</v>
      </c>
      <c r="H33" s="30">
        <f>ROUND(E33-G33,2)</f>
        <v>7.5</v>
      </c>
    </row>
    <row r="34" spans="1:8" x14ac:dyDescent="0.25">
      <c r="A34" s="13" t="s">
        <v>131</v>
      </c>
      <c r="C34" s="30"/>
      <c r="E34" s="30"/>
    </row>
    <row r="35" spans="1:8" x14ac:dyDescent="0.25">
      <c r="A35" s="14" t="s">
        <v>144</v>
      </c>
      <c r="B35" s="14" t="s">
        <v>124</v>
      </c>
      <c r="C35" s="15">
        <v>0.27</v>
      </c>
      <c r="D35" s="14">
        <f>$D$7</f>
        <v>60</v>
      </c>
      <c r="E35" s="30">
        <f>ROUND(C35*D35,2)</f>
        <v>16.2</v>
      </c>
      <c r="F35" s="16">
        <v>0</v>
      </c>
      <c r="G35" s="30">
        <f>ROUND(E35*F35,2)</f>
        <v>0</v>
      </c>
      <c r="H35" s="30">
        <f>ROUND(E35-G35,2)</f>
        <v>16.2</v>
      </c>
    </row>
    <row r="36" spans="1:8" x14ac:dyDescent="0.25">
      <c r="A36" s="13" t="s">
        <v>34</v>
      </c>
      <c r="C36" s="30"/>
      <c r="E36" s="30"/>
    </row>
    <row r="37" spans="1:8" x14ac:dyDescent="0.25">
      <c r="A37" s="14" t="s">
        <v>35</v>
      </c>
      <c r="B37" s="14" t="s">
        <v>36</v>
      </c>
      <c r="C37" s="15">
        <v>58</v>
      </c>
      <c r="D37" s="14">
        <v>0.33300000000000002</v>
      </c>
      <c r="E37" s="30">
        <f>ROUND(C37*D37,2)</f>
        <v>19.309999999999999</v>
      </c>
      <c r="F37" s="16">
        <v>0</v>
      </c>
      <c r="G37" s="30">
        <f>ROUND(E37*F37,2)</f>
        <v>0</v>
      </c>
      <c r="H37" s="30">
        <f>ROUND(E37-G37,2)</f>
        <v>19.309999999999999</v>
      </c>
    </row>
    <row r="38" spans="1:8" x14ac:dyDescent="0.25">
      <c r="A38" s="13" t="s">
        <v>116</v>
      </c>
      <c r="C38" s="30"/>
      <c r="E38" s="30"/>
    </row>
    <row r="39" spans="1:8" x14ac:dyDescent="0.25">
      <c r="A39" s="14" t="s">
        <v>145</v>
      </c>
      <c r="B39" s="14" t="s">
        <v>48</v>
      </c>
      <c r="C39" s="15">
        <v>6.5</v>
      </c>
      <c r="D39" s="14">
        <v>1</v>
      </c>
      <c r="E39" s="30">
        <f>ROUND(C39*D39,2)</f>
        <v>6.5</v>
      </c>
      <c r="F39" s="16">
        <v>0</v>
      </c>
      <c r="G39" s="30">
        <f>ROUND(E39*F39,2)</f>
        <v>0</v>
      </c>
      <c r="H39" s="30">
        <f>ROUND(E39-G39,2)</f>
        <v>6.5</v>
      </c>
    </row>
    <row r="40" spans="1:8" x14ac:dyDescent="0.25">
      <c r="A40" s="13" t="s">
        <v>146</v>
      </c>
      <c r="C40" s="30"/>
      <c r="E40" s="30"/>
    </row>
    <row r="41" spans="1:8" x14ac:dyDescent="0.25">
      <c r="A41" s="14" t="s">
        <v>147</v>
      </c>
      <c r="B41" s="14" t="s">
        <v>48</v>
      </c>
      <c r="C41" s="15">
        <v>1.55</v>
      </c>
      <c r="D41" s="14">
        <v>1</v>
      </c>
      <c r="E41" s="30">
        <f>ROUND(C41*D41,2)</f>
        <v>1.55</v>
      </c>
      <c r="F41" s="16">
        <v>0</v>
      </c>
      <c r="G41" s="30">
        <f>ROUND(E41*F41,2)</f>
        <v>0</v>
      </c>
      <c r="H41" s="30">
        <f>ROUND(E41-G41,2)</f>
        <v>1.55</v>
      </c>
    </row>
    <row r="42" spans="1:8" x14ac:dyDescent="0.25">
      <c r="A42" s="13" t="s">
        <v>118</v>
      </c>
      <c r="C42" s="30"/>
      <c r="E42" s="30"/>
    </row>
    <row r="43" spans="1:8" x14ac:dyDescent="0.25">
      <c r="A43" s="14" t="s">
        <v>119</v>
      </c>
      <c r="B43" s="14" t="s">
        <v>48</v>
      </c>
      <c r="C43" s="15">
        <v>10</v>
      </c>
      <c r="D43" s="14">
        <v>0.33300000000000002</v>
      </c>
      <c r="E43" s="30">
        <f>ROUND(C43*D43,2)</f>
        <v>3.33</v>
      </c>
      <c r="F43" s="16">
        <v>0</v>
      </c>
      <c r="G43" s="30">
        <f>ROUND(E43*F43,2)</f>
        <v>0</v>
      </c>
      <c r="H43" s="30">
        <f>ROUND(E43-G43,2)</f>
        <v>3.33</v>
      </c>
    </row>
    <row r="44" spans="1:8" x14ac:dyDescent="0.25">
      <c r="A44" s="13" t="s">
        <v>37</v>
      </c>
      <c r="C44" s="30"/>
      <c r="E44" s="30"/>
    </row>
    <row r="45" spans="1:8" x14ac:dyDescent="0.25">
      <c r="A45" s="14" t="s">
        <v>38</v>
      </c>
      <c r="B45" s="14" t="s">
        <v>39</v>
      </c>
      <c r="C45" s="15">
        <v>16.54</v>
      </c>
      <c r="D45" s="14">
        <v>7.1999999999999995E-2</v>
      </c>
      <c r="E45" s="30">
        <f>ROUND(C45*D45,2)</f>
        <v>1.19</v>
      </c>
      <c r="F45" s="16">
        <v>0</v>
      </c>
      <c r="G45" s="30">
        <f>ROUND(E45*F45,2)</f>
        <v>0</v>
      </c>
      <c r="H45" s="30">
        <f>ROUND(E45-G45,2)</f>
        <v>1.19</v>
      </c>
    </row>
    <row r="46" spans="1:8" x14ac:dyDescent="0.25">
      <c r="A46" s="14" t="s">
        <v>134</v>
      </c>
      <c r="B46" s="14" t="s">
        <v>39</v>
      </c>
      <c r="C46" s="15">
        <v>16.54</v>
      </c>
      <c r="D46" s="14">
        <v>8.5099999999999995E-2</v>
      </c>
      <c r="E46" s="30">
        <f>ROUND(C46*D46,2)</f>
        <v>1.41</v>
      </c>
      <c r="F46" s="16">
        <v>0</v>
      </c>
      <c r="G46" s="30">
        <f>ROUND(E46*F46,2)</f>
        <v>0</v>
      </c>
      <c r="H46" s="30">
        <f>ROUND(E46-G46,2)</f>
        <v>1.41</v>
      </c>
    </row>
    <row r="47" spans="1:8" x14ac:dyDescent="0.25">
      <c r="A47" s="14" t="s">
        <v>91</v>
      </c>
      <c r="B47" s="14" t="s">
        <v>39</v>
      </c>
      <c r="C47" s="15">
        <v>16.54</v>
      </c>
      <c r="D47" s="14">
        <v>1.18E-2</v>
      </c>
      <c r="E47" s="30">
        <f>ROUND(C47*D47,2)</f>
        <v>0.2</v>
      </c>
      <c r="F47" s="16">
        <v>0</v>
      </c>
      <c r="G47" s="30">
        <f>ROUND(E47*F47,2)</f>
        <v>0</v>
      </c>
      <c r="H47" s="30">
        <f>ROUND(E47-G47,2)</f>
        <v>0.2</v>
      </c>
    </row>
    <row r="48" spans="1:8" x14ac:dyDescent="0.25">
      <c r="A48" s="13" t="s">
        <v>43</v>
      </c>
      <c r="C48" s="30"/>
      <c r="E48" s="30"/>
    </row>
    <row r="49" spans="1:8" x14ac:dyDescent="0.25">
      <c r="A49" s="14" t="s">
        <v>42</v>
      </c>
      <c r="B49" s="14" t="s">
        <v>39</v>
      </c>
      <c r="C49" s="15">
        <v>9.06</v>
      </c>
      <c r="D49" s="14">
        <v>5.0799999999999998E-2</v>
      </c>
      <c r="E49" s="30">
        <f>ROUND(C49*D49,2)</f>
        <v>0.46</v>
      </c>
      <c r="F49" s="16">
        <v>0</v>
      </c>
      <c r="G49" s="30">
        <f>ROUND(E49*F49,2)</f>
        <v>0</v>
      </c>
      <c r="H49" s="30">
        <f>ROUND(E49-G49,2)</f>
        <v>0.46</v>
      </c>
    </row>
    <row r="50" spans="1:8" x14ac:dyDescent="0.25">
      <c r="A50" s="14" t="s">
        <v>91</v>
      </c>
      <c r="B50" s="14" t="s">
        <v>39</v>
      </c>
      <c r="C50" s="15">
        <v>9.06</v>
      </c>
      <c r="D50" s="14">
        <v>5.8999999999999999E-3</v>
      </c>
      <c r="E50" s="30">
        <f>ROUND(C50*D50,2)</f>
        <v>0.05</v>
      </c>
      <c r="F50" s="16">
        <v>0</v>
      </c>
      <c r="G50" s="30">
        <f>ROUND(E50*F50,2)</f>
        <v>0</v>
      </c>
      <c r="H50" s="30">
        <f>ROUND(E50-G50,2)</f>
        <v>0.05</v>
      </c>
    </row>
    <row r="51" spans="1:8" x14ac:dyDescent="0.25">
      <c r="A51" s="14" t="s">
        <v>44</v>
      </c>
      <c r="B51" s="14" t="s">
        <v>39</v>
      </c>
      <c r="C51" s="15">
        <v>16.52</v>
      </c>
      <c r="D51" s="14">
        <v>0.14530000000000001</v>
      </c>
      <c r="E51" s="30">
        <f>ROUND(C51*D51,2)</f>
        <v>2.4</v>
      </c>
      <c r="F51" s="16">
        <v>0</v>
      </c>
      <c r="G51" s="30">
        <f>ROUND(E51*F51,2)</f>
        <v>0</v>
      </c>
      <c r="H51" s="30">
        <f>ROUND(E51-G51,2)</f>
        <v>2.4</v>
      </c>
    </row>
    <row r="52" spans="1:8" x14ac:dyDescent="0.25">
      <c r="A52" s="13" t="s">
        <v>45</v>
      </c>
      <c r="C52" s="30"/>
      <c r="E52" s="30"/>
    </row>
    <row r="53" spans="1:8" x14ac:dyDescent="0.25">
      <c r="A53" s="14" t="s">
        <v>38</v>
      </c>
      <c r="B53" s="14" t="s">
        <v>19</v>
      </c>
      <c r="C53" s="15">
        <v>4.4800000000000004</v>
      </c>
      <c r="D53" s="14">
        <v>1.1121000000000001</v>
      </c>
      <c r="E53" s="30">
        <f>ROUND(C53*D53,2)</f>
        <v>4.9800000000000004</v>
      </c>
      <c r="F53" s="16">
        <v>0</v>
      </c>
      <c r="G53" s="30">
        <f>ROUND(E53*F53,2)</f>
        <v>0</v>
      </c>
      <c r="H53" s="30">
        <f>ROUND(E53-G53,2)</f>
        <v>4.9800000000000004</v>
      </c>
    </row>
    <row r="54" spans="1:8" x14ac:dyDescent="0.25">
      <c r="A54" s="14" t="s">
        <v>134</v>
      </c>
      <c r="B54" s="14" t="s">
        <v>19</v>
      </c>
      <c r="C54" s="15">
        <v>4.4800000000000004</v>
      </c>
      <c r="D54" s="14">
        <v>1.4244000000000001</v>
      </c>
      <c r="E54" s="30">
        <f>ROUND(C54*D54,2)</f>
        <v>6.38</v>
      </c>
      <c r="F54" s="16">
        <v>0</v>
      </c>
      <c r="G54" s="30">
        <f>ROUND(E54*F54,2)</f>
        <v>0</v>
      </c>
      <c r="H54" s="30">
        <f>ROUND(E54-G54,2)</f>
        <v>6.38</v>
      </c>
    </row>
    <row r="55" spans="1:8" x14ac:dyDescent="0.25">
      <c r="A55" s="14" t="s">
        <v>91</v>
      </c>
      <c r="B55" s="14" t="s">
        <v>19</v>
      </c>
      <c r="C55" s="15">
        <v>4.4800000000000004</v>
      </c>
      <c r="D55" s="14">
        <v>0.1497</v>
      </c>
      <c r="E55" s="30">
        <f>ROUND(C55*D55,2)</f>
        <v>0.67</v>
      </c>
      <c r="F55" s="16">
        <v>0</v>
      </c>
      <c r="G55" s="30">
        <f>ROUND(E55*F55,2)</f>
        <v>0</v>
      </c>
      <c r="H55" s="30">
        <f>ROUND(E55-G55,2)</f>
        <v>0.67</v>
      </c>
    </row>
    <row r="56" spans="1:8" x14ac:dyDescent="0.25">
      <c r="A56" s="13" t="s">
        <v>47</v>
      </c>
      <c r="C56" s="30"/>
      <c r="E56" s="30"/>
    </row>
    <row r="57" spans="1:8" x14ac:dyDescent="0.25">
      <c r="A57" s="14" t="s">
        <v>42</v>
      </c>
      <c r="B57" s="14" t="s">
        <v>48</v>
      </c>
      <c r="C57" s="15">
        <v>3.83</v>
      </c>
      <c r="D57" s="14">
        <v>1</v>
      </c>
      <c r="E57" s="30">
        <f>ROUND(C57*D57,2)</f>
        <v>3.83</v>
      </c>
      <c r="F57" s="16">
        <v>0</v>
      </c>
      <c r="G57" s="30">
        <f>ROUND(E57*F57,2)</f>
        <v>0</v>
      </c>
      <c r="H57" s="30">
        <f t="shared" ref="H57:H63" si="0">ROUND(E57-G57,2)</f>
        <v>3.83</v>
      </c>
    </row>
    <row r="58" spans="1:8" x14ac:dyDescent="0.25">
      <c r="A58" s="14" t="s">
        <v>38</v>
      </c>
      <c r="B58" s="14" t="s">
        <v>48</v>
      </c>
      <c r="C58" s="15">
        <v>0.68</v>
      </c>
      <c r="D58" s="14">
        <v>1</v>
      </c>
      <c r="E58" s="30">
        <f>ROUND(C58*D58,2)</f>
        <v>0.68</v>
      </c>
      <c r="F58" s="16">
        <v>0</v>
      </c>
      <c r="G58" s="30">
        <f>ROUND(E58*F58,2)</f>
        <v>0</v>
      </c>
      <c r="H58" s="30">
        <f t="shared" si="0"/>
        <v>0.68</v>
      </c>
    </row>
    <row r="59" spans="1:8" x14ac:dyDescent="0.25">
      <c r="A59" s="14" t="s">
        <v>134</v>
      </c>
      <c r="B59" s="14" t="s">
        <v>48</v>
      </c>
      <c r="C59" s="15">
        <v>4.1500000000000004</v>
      </c>
      <c r="D59" s="14">
        <v>1</v>
      </c>
      <c r="E59" s="30">
        <f>ROUND(C59*D59,2)</f>
        <v>4.1500000000000004</v>
      </c>
      <c r="F59" s="16">
        <v>0</v>
      </c>
      <c r="G59" s="30">
        <f>ROUND(E59*F59,2)</f>
        <v>0</v>
      </c>
      <c r="H59" s="30">
        <f t="shared" si="0"/>
        <v>4.1500000000000004</v>
      </c>
    </row>
    <row r="60" spans="1:8" x14ac:dyDescent="0.25">
      <c r="A60" s="14" t="s">
        <v>91</v>
      </c>
      <c r="B60" s="14" t="s">
        <v>48</v>
      </c>
      <c r="C60" s="15">
        <v>0.2</v>
      </c>
      <c r="D60" s="14">
        <v>1</v>
      </c>
      <c r="E60" s="30">
        <f>ROUND(C60*D60,2)</f>
        <v>0.2</v>
      </c>
      <c r="F60" s="16">
        <v>0</v>
      </c>
      <c r="G60" s="30">
        <f>ROUND(E60*F60,2)</f>
        <v>0</v>
      </c>
      <c r="H60" s="30">
        <f t="shared" si="0"/>
        <v>0.2</v>
      </c>
    </row>
    <row r="61" spans="1:8" x14ac:dyDescent="0.25">
      <c r="A61" s="9" t="s">
        <v>49</v>
      </c>
      <c r="B61" s="9" t="s">
        <v>48</v>
      </c>
      <c r="C61" s="10">
        <v>13.98</v>
      </c>
      <c r="D61" s="9">
        <v>1</v>
      </c>
      <c r="E61" s="28">
        <f>ROUND(C61*D61,2)</f>
        <v>13.98</v>
      </c>
      <c r="F61" s="11">
        <v>0</v>
      </c>
      <c r="G61" s="28">
        <f>ROUND(E61*F61,2)</f>
        <v>0</v>
      </c>
      <c r="H61" s="28">
        <f t="shared" si="0"/>
        <v>13.98</v>
      </c>
    </row>
    <row r="62" spans="1:8" x14ac:dyDescent="0.25">
      <c r="A62" s="7" t="s">
        <v>50</v>
      </c>
      <c r="C62" s="30"/>
      <c r="E62" s="30">
        <f>SUM(E12:E61)</f>
        <v>409.85999999999996</v>
      </c>
      <c r="G62" s="12">
        <f>SUM(G12:G61)</f>
        <v>0</v>
      </c>
      <c r="H62" s="12">
        <f t="shared" si="0"/>
        <v>409.86</v>
      </c>
    </row>
    <row r="63" spans="1:8" x14ac:dyDescent="0.25">
      <c r="A63" s="7" t="s">
        <v>51</v>
      </c>
      <c r="C63" s="30"/>
      <c r="E63" s="30">
        <f>+E8-E62</f>
        <v>460.14000000000004</v>
      </c>
      <c r="G63" s="12">
        <f>+G8-G62</f>
        <v>0</v>
      </c>
      <c r="H63" s="12">
        <f t="shared" si="0"/>
        <v>460.14</v>
      </c>
    </row>
    <row r="64" spans="1:8" x14ac:dyDescent="0.25">
      <c r="A64" t="s">
        <v>12</v>
      </c>
      <c r="C64" s="30"/>
      <c r="E64" s="30"/>
    </row>
    <row r="65" spans="1:8" x14ac:dyDescent="0.25">
      <c r="A65" s="7" t="s">
        <v>52</v>
      </c>
      <c r="C65" s="30"/>
      <c r="E65" s="30"/>
    </row>
    <row r="66" spans="1:8" x14ac:dyDescent="0.25">
      <c r="A66" s="14" t="s">
        <v>42</v>
      </c>
      <c r="B66" s="14" t="s">
        <v>48</v>
      </c>
      <c r="C66" s="15">
        <v>7.83</v>
      </c>
      <c r="D66" s="14">
        <v>1</v>
      </c>
      <c r="E66" s="30">
        <f>ROUND(C66*D66,2)</f>
        <v>7.83</v>
      </c>
      <c r="F66" s="16">
        <v>0</v>
      </c>
      <c r="G66" s="30">
        <f>ROUND(E66*F66,2)</f>
        <v>0</v>
      </c>
      <c r="H66" s="30">
        <f t="shared" ref="H66:H72" si="1">ROUND(E66-G66,2)</f>
        <v>7.83</v>
      </c>
    </row>
    <row r="67" spans="1:8" x14ac:dyDescent="0.25">
      <c r="A67" s="14" t="s">
        <v>38</v>
      </c>
      <c r="B67" s="14" t="s">
        <v>48</v>
      </c>
      <c r="C67" s="15">
        <v>4.84</v>
      </c>
      <c r="D67" s="14">
        <v>1</v>
      </c>
      <c r="E67" s="30">
        <f>ROUND(C67*D67,2)</f>
        <v>4.84</v>
      </c>
      <c r="F67" s="16">
        <v>0</v>
      </c>
      <c r="G67" s="30">
        <f>ROUND(E67*F67,2)</f>
        <v>0</v>
      </c>
      <c r="H67" s="30">
        <f t="shared" si="1"/>
        <v>4.84</v>
      </c>
    </row>
    <row r="68" spans="1:8" x14ac:dyDescent="0.25">
      <c r="A68" s="14" t="s">
        <v>134</v>
      </c>
      <c r="B68" s="14" t="s">
        <v>48</v>
      </c>
      <c r="C68" s="15">
        <v>18.260000000000002</v>
      </c>
      <c r="D68" s="14">
        <v>1</v>
      </c>
      <c r="E68" s="30">
        <f>ROUND(C68*D68,2)</f>
        <v>18.260000000000002</v>
      </c>
      <c r="F68" s="16">
        <v>0</v>
      </c>
      <c r="G68" s="30">
        <f>ROUND(E68*F68,2)</f>
        <v>0</v>
      </c>
      <c r="H68" s="30">
        <f t="shared" si="1"/>
        <v>18.260000000000002</v>
      </c>
    </row>
    <row r="69" spans="1:8" x14ac:dyDescent="0.25">
      <c r="A69" s="9" t="s">
        <v>91</v>
      </c>
      <c r="B69" s="9" t="s">
        <v>48</v>
      </c>
      <c r="C69" s="10">
        <v>1.46</v>
      </c>
      <c r="D69" s="9">
        <v>1</v>
      </c>
      <c r="E69" s="28">
        <f>ROUND(C69*D69,2)</f>
        <v>1.46</v>
      </c>
      <c r="F69" s="11">
        <v>0</v>
      </c>
      <c r="G69" s="28">
        <f>ROUND(E69*F69,2)</f>
        <v>0</v>
      </c>
      <c r="H69" s="28">
        <f t="shared" si="1"/>
        <v>1.46</v>
      </c>
    </row>
    <row r="70" spans="1:8" x14ac:dyDescent="0.25">
      <c r="A70" s="7" t="s">
        <v>53</v>
      </c>
      <c r="C70" s="30"/>
      <c r="E70" s="30">
        <f>SUM(E66:E69)</f>
        <v>32.39</v>
      </c>
      <c r="G70" s="12">
        <f>SUM(G66:G69)</f>
        <v>0</v>
      </c>
      <c r="H70" s="12">
        <f t="shared" si="1"/>
        <v>32.39</v>
      </c>
    </row>
    <row r="71" spans="1:8" x14ac:dyDescent="0.25">
      <c r="A71" s="7" t="s">
        <v>54</v>
      </c>
      <c r="C71" s="30"/>
      <c r="E71" s="30">
        <f>+E62+E70</f>
        <v>442.24999999999994</v>
      </c>
      <c r="G71" s="12">
        <f>+G62+G70</f>
        <v>0</v>
      </c>
      <c r="H71" s="12">
        <f t="shared" si="1"/>
        <v>442.25</v>
      </c>
    </row>
    <row r="72" spans="1:8" x14ac:dyDescent="0.25">
      <c r="A72" s="7" t="s">
        <v>55</v>
      </c>
      <c r="C72" s="30"/>
      <c r="E72" s="30">
        <f>+E8-E71</f>
        <v>427.75000000000006</v>
      </c>
      <c r="G72" s="12">
        <f>+G8-G71</f>
        <v>0</v>
      </c>
      <c r="H72" s="12">
        <f t="shared" si="1"/>
        <v>427.75</v>
      </c>
    </row>
    <row r="73" spans="1:8" x14ac:dyDescent="0.25">
      <c r="A73" t="s">
        <v>120</v>
      </c>
      <c r="C73" s="30"/>
      <c r="E73" s="30"/>
    </row>
    <row r="74" spans="1:8" x14ac:dyDescent="0.25">
      <c r="A74" t="s">
        <v>427</v>
      </c>
      <c r="C74" s="30"/>
      <c r="E74" s="30"/>
    </row>
    <row r="75" spans="1:8" x14ac:dyDescent="0.25">
      <c r="C75" s="30"/>
      <c r="E75" s="30"/>
    </row>
    <row r="76" spans="1:8" x14ac:dyDescent="0.25">
      <c r="A76" s="7" t="s">
        <v>121</v>
      </c>
      <c r="C76" s="30"/>
      <c r="E76" s="30"/>
    </row>
    <row r="77" spans="1:8" x14ac:dyDescent="0.25">
      <c r="A77" s="7" t="s">
        <v>122</v>
      </c>
      <c r="C77" s="30"/>
      <c r="E77" s="30"/>
    </row>
    <row r="99" spans="1:5" x14ac:dyDescent="0.25">
      <c r="A99" s="7" t="s">
        <v>50</v>
      </c>
      <c r="E99" s="34">
        <f>VLOOKUP(A99,$A$1:$H$98,5,FALSE)</f>
        <v>409.85999999999996</v>
      </c>
    </row>
    <row r="100" spans="1:5" x14ac:dyDescent="0.25">
      <c r="A100" s="7" t="s">
        <v>295</v>
      </c>
      <c r="E100" s="34">
        <f>VLOOKUP(A100,$A$1:$H$98,5,FALSE)</f>
        <v>32.39</v>
      </c>
    </row>
    <row r="101" spans="1:5" x14ac:dyDescent="0.25">
      <c r="A101" s="7" t="s">
        <v>296</v>
      </c>
      <c r="E101" s="34">
        <f t="shared" ref="E101:E102" si="2">VLOOKUP(A101,$A$1:$H$98,5,FALSE)</f>
        <v>442.24999999999994</v>
      </c>
    </row>
    <row r="102" spans="1:5" x14ac:dyDescent="0.25">
      <c r="A102" s="7" t="s">
        <v>55</v>
      </c>
      <c r="E102" s="34">
        <f t="shared" si="2"/>
        <v>427.75000000000006</v>
      </c>
    </row>
    <row r="104" spans="1:5" x14ac:dyDescent="0.25">
      <c r="A104" s="43" t="s">
        <v>257</v>
      </c>
      <c r="D104" s="39" t="s">
        <v>258</v>
      </c>
    </row>
    <row r="105" spans="1:5" x14ac:dyDescent="0.25">
      <c r="B105" s="34">
        <f>E102</f>
        <v>427.75000000000006</v>
      </c>
      <c r="E105" s="34">
        <f>E102</f>
        <v>427.75000000000006</v>
      </c>
    </row>
    <row r="106" spans="1:5" x14ac:dyDescent="0.25">
      <c r="A106">
        <f>A107-Calculator!$B$15</f>
        <v>205</v>
      </c>
      <c r="B106">
        <f t="dataTable" ref="B106:B112" dt2D="0" dtr="0" r1="D7" ca="1"/>
        <v>2491.1</v>
      </c>
      <c r="D106">
        <f>D107-Calculator!$B$27</f>
        <v>45</v>
      </c>
      <c r="E106">
        <f t="dataTable" ref="E106:E112" dt2D="0" dtr="0" r1="D7"/>
        <v>214.30000000000007</v>
      </c>
    </row>
    <row r="107" spans="1:5" x14ac:dyDescent="0.25">
      <c r="A107">
        <f>A108-Calculator!$B$15</f>
        <v>210</v>
      </c>
      <c r="B107">
        <v>2562.25</v>
      </c>
      <c r="D107">
        <f>D108-Calculator!$B$27</f>
        <v>50</v>
      </c>
      <c r="E107">
        <v>285.45000000000005</v>
      </c>
    </row>
    <row r="108" spans="1:5" x14ac:dyDescent="0.25">
      <c r="A108">
        <f>A109-Calculator!$B$15</f>
        <v>215</v>
      </c>
      <c r="B108">
        <v>2633.4</v>
      </c>
      <c r="D108">
        <f>D109-Calculator!$B$27</f>
        <v>55</v>
      </c>
      <c r="E108">
        <v>356.6</v>
      </c>
    </row>
    <row r="109" spans="1:5" x14ac:dyDescent="0.25">
      <c r="A109">
        <f>Calculator!B10</f>
        <v>220</v>
      </c>
      <c r="B109">
        <v>2704.55</v>
      </c>
      <c r="D109">
        <f>Calculator!B22</f>
        <v>60</v>
      </c>
      <c r="E109">
        <v>427.75000000000006</v>
      </c>
    </row>
    <row r="110" spans="1:5" x14ac:dyDescent="0.25">
      <c r="A110">
        <f>A109+Calculator!$B$15</f>
        <v>225</v>
      </c>
      <c r="B110">
        <v>2775.7</v>
      </c>
      <c r="D110">
        <f>D109+Calculator!$B$27</f>
        <v>65</v>
      </c>
      <c r="E110">
        <v>498.90000000000003</v>
      </c>
    </row>
    <row r="111" spans="1:5" x14ac:dyDescent="0.25">
      <c r="A111">
        <f>A110+Calculator!$B$15</f>
        <v>230</v>
      </c>
      <c r="B111">
        <v>2846.85</v>
      </c>
      <c r="D111">
        <f>D110+Calculator!$B$27</f>
        <v>70</v>
      </c>
      <c r="E111">
        <v>570.05000000000007</v>
      </c>
    </row>
    <row r="112" spans="1:5" x14ac:dyDescent="0.25">
      <c r="A112">
        <f>A111+Calculator!$B$15</f>
        <v>235</v>
      </c>
      <c r="B112">
        <v>2918</v>
      </c>
      <c r="D112">
        <f>D111+Calculator!$B$27</f>
        <v>75</v>
      </c>
      <c r="E112">
        <v>641.20000000000005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1C77A-1651-4594-A195-20A189C14569}">
  <dimension ref="A1:H112"/>
  <sheetViews>
    <sheetView topLeftCell="A19" workbookViewId="0">
      <selection activeCell="D38" sqref="D38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160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434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438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56</v>
      </c>
      <c r="B7" s="9" t="s">
        <v>124</v>
      </c>
      <c r="C7" s="49">
        <f>IF(Calculator!B7="Corn",Calculator!B13,IF(Calculator!B19="Corn",Calculator!B25,5.17))</f>
        <v>6</v>
      </c>
      <c r="D7" s="50">
        <f>IF(Calculator!B7="Corn",Calculator!B10,IF(Calculator!B19="Corn",Calculator!B22,220))</f>
        <v>220</v>
      </c>
      <c r="E7" s="28">
        <f>ROUND(C7*D7,2)</f>
        <v>1320</v>
      </c>
      <c r="F7" s="11">
        <v>0</v>
      </c>
      <c r="G7" s="28">
        <f>ROUND(E7*F7,2)</f>
        <v>0</v>
      </c>
      <c r="H7" s="28">
        <f>ROUND(E7-G7,2)</f>
        <v>1320</v>
      </c>
    </row>
    <row r="8" spans="1:8" x14ac:dyDescent="0.25">
      <c r="A8" s="7" t="s">
        <v>11</v>
      </c>
      <c r="C8" s="30"/>
      <c r="E8" s="30">
        <f>SUM(E7:E7)</f>
        <v>1320</v>
      </c>
      <c r="G8" s="12">
        <f>SUM(G7:G7)</f>
        <v>0</v>
      </c>
      <c r="H8" s="12">
        <f>ROUND(E8-G8,2)</f>
        <v>1320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1</v>
      </c>
      <c r="E12" s="30">
        <f>ROUND(C12*D12,2)</f>
        <v>7.6</v>
      </c>
      <c r="F12" s="16">
        <v>0</v>
      </c>
      <c r="G12" s="30">
        <f>ROUND(E12*F12,2)</f>
        <v>0</v>
      </c>
      <c r="H12" s="30">
        <f>ROUND(E12-G12,2)</f>
        <v>7.6</v>
      </c>
    </row>
    <row r="13" spans="1:8" x14ac:dyDescent="0.25">
      <c r="A13" s="14" t="s">
        <v>57</v>
      </c>
      <c r="B13" s="14" t="s">
        <v>16</v>
      </c>
      <c r="C13" s="15">
        <v>6.4</v>
      </c>
      <c r="D13" s="14">
        <v>1.2</v>
      </c>
      <c r="E13" s="30">
        <f>ROUND(C13*D13,2)</f>
        <v>7.68</v>
      </c>
      <c r="F13" s="16">
        <v>0</v>
      </c>
      <c r="G13" s="30">
        <f>ROUND(E13*F13,2)</f>
        <v>0</v>
      </c>
      <c r="H13" s="30">
        <f>ROUND(E13-G13,2)</f>
        <v>7.68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125</v>
      </c>
      <c r="B15" s="14" t="s">
        <v>21</v>
      </c>
      <c r="C15" s="15">
        <v>50</v>
      </c>
      <c r="D15" s="14">
        <v>1.9570000000000001</v>
      </c>
      <c r="E15" s="30">
        <f>ROUND(C15*D15,2)</f>
        <v>97.85</v>
      </c>
      <c r="F15" s="16">
        <v>0</v>
      </c>
      <c r="G15" s="30">
        <f>ROUND(E15*F15,2)</f>
        <v>0</v>
      </c>
      <c r="H15" s="30">
        <f>ROUND(E15-G15,2)</f>
        <v>97.85</v>
      </c>
    </row>
    <row r="16" spans="1:8" x14ac:dyDescent="0.25">
      <c r="A16" s="14" t="s">
        <v>22</v>
      </c>
      <c r="B16" s="14" t="s">
        <v>21</v>
      </c>
      <c r="C16" s="15">
        <v>46.6</v>
      </c>
      <c r="D16" s="14">
        <v>1.5</v>
      </c>
      <c r="E16" s="30">
        <f>ROUND(C16*D16,2)</f>
        <v>69.900000000000006</v>
      </c>
      <c r="F16" s="16">
        <v>0</v>
      </c>
      <c r="G16" s="30">
        <f>ROUND(E16*F16,2)</f>
        <v>0</v>
      </c>
      <c r="H16" s="30">
        <f>ROUND(E16-G16,2)</f>
        <v>69.900000000000006</v>
      </c>
    </row>
    <row r="17" spans="1:8" x14ac:dyDescent="0.25">
      <c r="A17" s="14" t="s">
        <v>126</v>
      </c>
      <c r="B17" s="14" t="s">
        <v>19</v>
      </c>
      <c r="C17" s="15">
        <v>4.41</v>
      </c>
      <c r="D17" s="14">
        <v>32.171199999999999</v>
      </c>
      <c r="E17" s="30">
        <f>ROUND(C17*D17,2)</f>
        <v>141.87</v>
      </c>
      <c r="F17" s="16">
        <v>0</v>
      </c>
      <c r="G17" s="30">
        <f>ROUND(E17*F17,2)</f>
        <v>0</v>
      </c>
      <c r="H17" s="30">
        <f>ROUND(E17-G17,2)</f>
        <v>141.87</v>
      </c>
    </row>
    <row r="18" spans="1:8" x14ac:dyDescent="0.25">
      <c r="A18" s="14" t="s">
        <v>103</v>
      </c>
      <c r="B18" s="14" t="s">
        <v>19</v>
      </c>
      <c r="C18" s="15">
        <v>4.3</v>
      </c>
      <c r="D18" s="14">
        <v>30</v>
      </c>
      <c r="E18" s="30">
        <f>ROUND(C18*D18,2)</f>
        <v>129</v>
      </c>
      <c r="F18" s="16">
        <v>0</v>
      </c>
      <c r="G18" s="30">
        <f>ROUND(E18*F18,2)</f>
        <v>0</v>
      </c>
      <c r="H18" s="30">
        <f>ROUND(E18-G18,2)</f>
        <v>129</v>
      </c>
    </row>
    <row r="19" spans="1:8" x14ac:dyDescent="0.25">
      <c r="A19" s="14" t="s">
        <v>168</v>
      </c>
      <c r="B19" s="14" t="s">
        <v>21</v>
      </c>
      <c r="C19" s="15">
        <v>41.58</v>
      </c>
      <c r="D19" s="14">
        <v>1</v>
      </c>
      <c r="E19" s="30">
        <f>ROUND(C19*D19,2)</f>
        <v>41.58</v>
      </c>
      <c r="F19" s="16">
        <v>0</v>
      </c>
      <c r="G19" s="30">
        <f>ROUND(E19*F19,2)</f>
        <v>0</v>
      </c>
      <c r="H19" s="30">
        <f>ROUND(E19-G19,2)</f>
        <v>41.58</v>
      </c>
    </row>
    <row r="20" spans="1:8" x14ac:dyDescent="0.25">
      <c r="A20" s="13" t="s">
        <v>24</v>
      </c>
      <c r="C20" s="30"/>
      <c r="E20" s="30"/>
    </row>
    <row r="21" spans="1:8" x14ac:dyDescent="0.25">
      <c r="A21" s="14" t="s">
        <v>25</v>
      </c>
      <c r="B21" s="14" t="s">
        <v>18</v>
      </c>
      <c r="C21" s="15">
        <v>0.34</v>
      </c>
      <c r="D21" s="14">
        <v>32</v>
      </c>
      <c r="E21" s="30">
        <f>ROUND(C21*D21,2)</f>
        <v>10.88</v>
      </c>
      <c r="F21" s="16">
        <v>0</v>
      </c>
      <c r="G21" s="30">
        <f>ROUND(E21*F21,2)</f>
        <v>0</v>
      </c>
      <c r="H21" s="30">
        <f>ROUND(E21-G21,2)</f>
        <v>10.88</v>
      </c>
    </row>
    <row r="22" spans="1:8" x14ac:dyDescent="0.25">
      <c r="A22" s="14" t="s">
        <v>59</v>
      </c>
      <c r="B22" s="14" t="s">
        <v>26</v>
      </c>
      <c r="C22" s="15">
        <v>14.3</v>
      </c>
      <c r="D22" s="14">
        <v>0.5</v>
      </c>
      <c r="E22" s="30">
        <f>ROUND(C22*D22,2)</f>
        <v>7.15</v>
      </c>
      <c r="F22" s="16">
        <v>0</v>
      </c>
      <c r="G22" s="30">
        <f>ROUND(E22*F22,2)</f>
        <v>0</v>
      </c>
      <c r="H22" s="30">
        <f>ROUND(E22-G22,2)</f>
        <v>7.15</v>
      </c>
    </row>
    <row r="23" spans="1:8" x14ac:dyDescent="0.25">
      <c r="A23" s="14" t="s">
        <v>104</v>
      </c>
      <c r="B23" s="14" t="s">
        <v>26</v>
      </c>
      <c r="C23" s="15">
        <v>13.86</v>
      </c>
      <c r="D23" s="14">
        <v>1</v>
      </c>
      <c r="E23" s="30">
        <f>ROUND(C23*D23,2)</f>
        <v>13.86</v>
      </c>
      <c r="F23" s="16">
        <v>0</v>
      </c>
      <c r="G23" s="30">
        <f>ROUND(E23*F23,2)</f>
        <v>0</v>
      </c>
      <c r="H23" s="30">
        <f>ROUND(E23-G23,2)</f>
        <v>13.86</v>
      </c>
    </row>
    <row r="24" spans="1:8" x14ac:dyDescent="0.25">
      <c r="A24" s="14" t="s">
        <v>127</v>
      </c>
      <c r="B24" s="14" t="s">
        <v>26</v>
      </c>
      <c r="C24" s="15">
        <v>3</v>
      </c>
      <c r="D24" s="14">
        <v>4</v>
      </c>
      <c r="E24" s="30">
        <f>ROUND(C24*D24,2)</f>
        <v>12</v>
      </c>
      <c r="F24" s="16">
        <v>0</v>
      </c>
      <c r="G24" s="30">
        <f>ROUND(E24*F24,2)</f>
        <v>0</v>
      </c>
      <c r="H24" s="30">
        <f>ROUND(E24-G24,2)</f>
        <v>12</v>
      </c>
    </row>
    <row r="25" spans="1:8" x14ac:dyDescent="0.25">
      <c r="A25" s="14" t="s">
        <v>128</v>
      </c>
      <c r="B25" s="14" t="s">
        <v>26</v>
      </c>
      <c r="C25" s="15">
        <v>10.5</v>
      </c>
      <c r="D25" s="14">
        <v>3.6</v>
      </c>
      <c r="E25" s="30">
        <f>ROUND(C25*D25,2)</f>
        <v>37.799999999999997</v>
      </c>
      <c r="F25" s="16">
        <v>0</v>
      </c>
      <c r="G25" s="30">
        <f>ROUND(E25*F25,2)</f>
        <v>0</v>
      </c>
      <c r="H25" s="30">
        <f>ROUND(E25-G25,2)</f>
        <v>37.799999999999997</v>
      </c>
    </row>
    <row r="26" spans="1:8" x14ac:dyDescent="0.25">
      <c r="A26" s="13" t="s">
        <v>27</v>
      </c>
      <c r="C26" s="30"/>
      <c r="E26" s="30"/>
    </row>
    <row r="27" spans="1:8" x14ac:dyDescent="0.25">
      <c r="A27" s="14" t="s">
        <v>110</v>
      </c>
      <c r="B27" s="14" t="s">
        <v>18</v>
      </c>
      <c r="C27" s="15">
        <v>1.1299999999999999</v>
      </c>
      <c r="D27" s="14">
        <v>1.28</v>
      </c>
      <c r="E27" s="30">
        <f>ROUND(C27*D27,2)</f>
        <v>1.45</v>
      </c>
      <c r="F27" s="16">
        <v>0</v>
      </c>
      <c r="G27" s="30">
        <f>ROUND(E27*F27,2)</f>
        <v>0</v>
      </c>
      <c r="H27" s="30">
        <f>ROUND(E27-G27,2)</f>
        <v>1.45</v>
      </c>
    </row>
    <row r="28" spans="1:8" x14ac:dyDescent="0.25">
      <c r="A28" s="14" t="s">
        <v>129</v>
      </c>
      <c r="B28" s="14" t="s">
        <v>18</v>
      </c>
      <c r="C28" s="15">
        <v>2.06</v>
      </c>
      <c r="D28" s="14">
        <v>4</v>
      </c>
      <c r="E28" s="30">
        <f>ROUND(C28*D28,2)</f>
        <v>8.24</v>
      </c>
      <c r="F28" s="16">
        <v>0</v>
      </c>
      <c r="G28" s="30">
        <f>ROUND(E28*F28,2)</f>
        <v>0</v>
      </c>
      <c r="H28" s="30">
        <f>ROUND(E28-G28,2)</f>
        <v>8.24</v>
      </c>
    </row>
    <row r="29" spans="1:8" x14ac:dyDescent="0.25">
      <c r="A29" s="13" t="s">
        <v>30</v>
      </c>
      <c r="C29" s="30"/>
      <c r="E29" s="30"/>
    </row>
    <row r="30" spans="1:8" x14ac:dyDescent="0.25">
      <c r="A30" s="14" t="s">
        <v>31</v>
      </c>
      <c r="B30" s="14" t="s">
        <v>32</v>
      </c>
      <c r="C30" s="15">
        <v>0.24</v>
      </c>
      <c r="D30" s="14">
        <v>33</v>
      </c>
      <c r="E30" s="30">
        <f>ROUND(C30*D30,2)</f>
        <v>7.92</v>
      </c>
      <c r="F30" s="16">
        <v>0</v>
      </c>
      <c r="G30" s="30">
        <f>ROUND(E30*F30,2)</f>
        <v>0</v>
      </c>
      <c r="H30" s="30">
        <f>ROUND(E30-G30,2)</f>
        <v>7.92</v>
      </c>
    </row>
    <row r="31" spans="1:8" x14ac:dyDescent="0.25">
      <c r="A31" s="13" t="s">
        <v>33</v>
      </c>
      <c r="C31" s="30"/>
      <c r="E31" s="30"/>
    </row>
    <row r="32" spans="1:8" x14ac:dyDescent="0.25">
      <c r="A32" s="14" t="s">
        <v>130</v>
      </c>
      <c r="B32" s="14" t="s">
        <v>60</v>
      </c>
      <c r="C32" s="15">
        <v>2.93</v>
      </c>
      <c r="D32" s="14">
        <v>34</v>
      </c>
      <c r="E32" s="30">
        <f>ROUND(C32*D32,2)</f>
        <v>99.62</v>
      </c>
      <c r="F32" s="16">
        <v>0</v>
      </c>
      <c r="G32" s="30">
        <f>ROUND(E32*F32,2)</f>
        <v>0</v>
      </c>
      <c r="H32" s="30">
        <f>ROUND(E32-G32,2)</f>
        <v>99.62</v>
      </c>
    </row>
    <row r="33" spans="1:8" x14ac:dyDescent="0.25">
      <c r="A33" s="13" t="s">
        <v>61</v>
      </c>
      <c r="C33" s="30"/>
      <c r="E33" s="30"/>
    </row>
    <row r="34" spans="1:8" x14ac:dyDescent="0.25">
      <c r="A34" s="14" t="s">
        <v>62</v>
      </c>
      <c r="B34" s="14" t="s">
        <v>48</v>
      </c>
      <c r="C34" s="15">
        <v>7.5</v>
      </c>
      <c r="D34" s="14">
        <v>1</v>
      </c>
      <c r="E34" s="30">
        <f>ROUND(C34*D34,2)</f>
        <v>7.5</v>
      </c>
      <c r="F34" s="16">
        <v>0</v>
      </c>
      <c r="G34" s="30">
        <f>ROUND(E34*F34,2)</f>
        <v>0</v>
      </c>
      <c r="H34" s="30">
        <f>ROUND(E34-G34,2)</f>
        <v>7.5</v>
      </c>
    </row>
    <row r="35" spans="1:8" x14ac:dyDescent="0.25">
      <c r="A35" s="14" t="s">
        <v>184</v>
      </c>
      <c r="B35" s="14" t="s">
        <v>21</v>
      </c>
      <c r="C35" s="15">
        <v>8</v>
      </c>
      <c r="D35" s="14">
        <v>1</v>
      </c>
      <c r="E35" s="30">
        <f>ROUND(C35*D35,2)</f>
        <v>8</v>
      </c>
      <c r="F35" s="16">
        <v>0</v>
      </c>
      <c r="G35" s="30">
        <f>ROUND(E35*F35,2)</f>
        <v>0</v>
      </c>
      <c r="H35" s="30">
        <f>ROUND(E35-G35,2)</f>
        <v>8</v>
      </c>
    </row>
    <row r="36" spans="1:8" x14ac:dyDescent="0.25">
      <c r="A36" s="13" t="s">
        <v>131</v>
      </c>
      <c r="C36" s="30"/>
      <c r="E36" s="30"/>
    </row>
    <row r="37" spans="1:8" x14ac:dyDescent="0.25">
      <c r="A37" s="14" t="s">
        <v>132</v>
      </c>
      <c r="B37" s="14" t="s">
        <v>124</v>
      </c>
      <c r="C37" s="15">
        <v>0.23</v>
      </c>
      <c r="D37" s="14">
        <f>D7</f>
        <v>220</v>
      </c>
      <c r="E37" s="30">
        <f>ROUND(C37*D37,2)</f>
        <v>50.6</v>
      </c>
      <c r="F37" s="16">
        <v>0</v>
      </c>
      <c r="G37" s="30">
        <f>ROUND(E37*F37,2)</f>
        <v>0</v>
      </c>
      <c r="H37" s="30">
        <f>ROUND(E37-G37,2)</f>
        <v>50.6</v>
      </c>
    </row>
    <row r="38" spans="1:8" x14ac:dyDescent="0.25">
      <c r="A38" s="13" t="s">
        <v>34</v>
      </c>
      <c r="C38" s="30"/>
      <c r="E38" s="30"/>
    </row>
    <row r="39" spans="1:8" x14ac:dyDescent="0.25">
      <c r="A39" s="14" t="s">
        <v>35</v>
      </c>
      <c r="B39" s="14" t="s">
        <v>36</v>
      </c>
      <c r="C39" s="15">
        <v>58</v>
      </c>
      <c r="D39" s="14">
        <v>0.66600000000000004</v>
      </c>
      <c r="E39" s="30">
        <f>ROUND(C39*D39,2)</f>
        <v>38.630000000000003</v>
      </c>
      <c r="F39" s="16">
        <v>0</v>
      </c>
      <c r="G39" s="30">
        <f>ROUND(E39*F39,2)</f>
        <v>0</v>
      </c>
      <c r="H39" s="30">
        <f>ROUND(E39-G39,2)</f>
        <v>38.630000000000003</v>
      </c>
    </row>
    <row r="40" spans="1:8" x14ac:dyDescent="0.25">
      <c r="A40" s="13" t="s">
        <v>116</v>
      </c>
      <c r="C40" s="30"/>
      <c r="E40" s="30"/>
    </row>
    <row r="41" spans="1:8" x14ac:dyDescent="0.25">
      <c r="A41" s="14" t="s">
        <v>133</v>
      </c>
      <c r="B41" s="14" t="s">
        <v>48</v>
      </c>
      <c r="C41" s="15">
        <v>6</v>
      </c>
      <c r="D41" s="14">
        <v>1</v>
      </c>
      <c r="E41" s="30">
        <f>ROUND(C41*D41,2)</f>
        <v>6</v>
      </c>
      <c r="F41" s="16">
        <v>0</v>
      </c>
      <c r="G41" s="30">
        <f>ROUND(E41*F41,2)</f>
        <v>0</v>
      </c>
      <c r="H41" s="30">
        <f>ROUND(E41-G41,2)</f>
        <v>6</v>
      </c>
    </row>
    <row r="42" spans="1:8" x14ac:dyDescent="0.25">
      <c r="A42" s="13" t="s">
        <v>118</v>
      </c>
      <c r="C42" s="30"/>
      <c r="E42" s="30"/>
    </row>
    <row r="43" spans="1:8" x14ac:dyDescent="0.25">
      <c r="A43" s="14" t="s">
        <v>119</v>
      </c>
      <c r="B43" s="14" t="s">
        <v>48</v>
      </c>
      <c r="C43" s="15">
        <v>10</v>
      </c>
      <c r="D43" s="14">
        <v>0.33300000000000002</v>
      </c>
      <c r="E43" s="30">
        <f>ROUND(C43*D43,2)</f>
        <v>3.33</v>
      </c>
      <c r="F43" s="16">
        <v>0</v>
      </c>
      <c r="G43" s="30">
        <f>ROUND(E43*F43,2)</f>
        <v>0</v>
      </c>
      <c r="H43" s="30">
        <f>ROUND(E43-G43,2)</f>
        <v>3.33</v>
      </c>
    </row>
    <row r="44" spans="1:8" x14ac:dyDescent="0.25">
      <c r="A44" s="13" t="s">
        <v>37</v>
      </c>
      <c r="C44" s="30"/>
      <c r="E44" s="30"/>
    </row>
    <row r="45" spans="1:8" x14ac:dyDescent="0.25">
      <c r="A45" s="14" t="s">
        <v>38</v>
      </c>
      <c r="B45" s="14" t="s">
        <v>39</v>
      </c>
      <c r="C45" s="15">
        <v>16.54</v>
      </c>
      <c r="D45" s="14">
        <v>0.64229999999999998</v>
      </c>
      <c r="E45" s="30">
        <f>ROUND(C45*D45,2)</f>
        <v>10.62</v>
      </c>
      <c r="F45" s="16">
        <v>0</v>
      </c>
      <c r="G45" s="30">
        <f>ROUND(E45*F45,2)</f>
        <v>0</v>
      </c>
      <c r="H45" s="30">
        <f>ROUND(E45-G45,2)</f>
        <v>10.62</v>
      </c>
    </row>
    <row r="46" spans="1:8" x14ac:dyDescent="0.25">
      <c r="A46" s="14" t="s">
        <v>134</v>
      </c>
      <c r="B46" s="14" t="s">
        <v>39</v>
      </c>
      <c r="C46" s="15">
        <v>16.54</v>
      </c>
      <c r="D46" s="14">
        <v>0.10100000000000001</v>
      </c>
      <c r="E46" s="30">
        <f>ROUND(C46*D46,2)</f>
        <v>1.67</v>
      </c>
      <c r="F46" s="16">
        <v>0</v>
      </c>
      <c r="G46" s="30">
        <f>ROUND(E46*F46,2)</f>
        <v>0</v>
      </c>
      <c r="H46" s="30">
        <f>ROUND(E46-G46,2)</f>
        <v>1.67</v>
      </c>
    </row>
    <row r="47" spans="1:8" x14ac:dyDescent="0.25">
      <c r="A47" s="14" t="s">
        <v>91</v>
      </c>
      <c r="B47" s="14" t="s">
        <v>39</v>
      </c>
      <c r="C47" s="15">
        <v>16.54</v>
      </c>
      <c r="D47" s="14">
        <v>1.7600000000000001E-2</v>
      </c>
      <c r="E47" s="30">
        <f>ROUND(C47*D47,2)</f>
        <v>0.28999999999999998</v>
      </c>
      <c r="F47" s="16">
        <v>0</v>
      </c>
      <c r="G47" s="30">
        <f>ROUND(E47*F47,2)</f>
        <v>0</v>
      </c>
      <c r="H47" s="30">
        <f>ROUND(E47-G47,2)</f>
        <v>0.28999999999999998</v>
      </c>
    </row>
    <row r="48" spans="1:8" x14ac:dyDescent="0.25">
      <c r="A48" s="13" t="s">
        <v>40</v>
      </c>
      <c r="C48" s="30"/>
      <c r="E48" s="30"/>
    </row>
    <row r="49" spans="1:8" x14ac:dyDescent="0.25">
      <c r="A49" s="14" t="s">
        <v>41</v>
      </c>
      <c r="B49" s="14" t="s">
        <v>39</v>
      </c>
      <c r="C49" s="15">
        <v>9.06</v>
      </c>
      <c r="D49" s="14">
        <v>0.32500000000000001</v>
      </c>
      <c r="E49" s="30">
        <f>ROUND(C49*D49,2)</f>
        <v>2.94</v>
      </c>
      <c r="F49" s="16">
        <v>0</v>
      </c>
      <c r="G49" s="30">
        <f>ROUND(E49*F49,2)</f>
        <v>0</v>
      </c>
      <c r="H49" s="30">
        <f>ROUND(E49-G49,2)</f>
        <v>2.94</v>
      </c>
    </row>
    <row r="50" spans="1:8" x14ac:dyDescent="0.25">
      <c r="A50" s="14" t="s">
        <v>42</v>
      </c>
      <c r="B50" s="14" t="s">
        <v>39</v>
      </c>
      <c r="C50" s="15">
        <v>9.06</v>
      </c>
      <c r="D50" s="14">
        <v>6.25E-2</v>
      </c>
      <c r="E50" s="30">
        <f>ROUND(C50*D50,2)</f>
        <v>0.56999999999999995</v>
      </c>
      <c r="F50" s="16">
        <v>0</v>
      </c>
      <c r="G50" s="30">
        <f>ROUND(E50*F50,2)</f>
        <v>0</v>
      </c>
      <c r="H50" s="30">
        <f>ROUND(E50-G50,2)</f>
        <v>0.56999999999999995</v>
      </c>
    </row>
    <row r="51" spans="1:8" x14ac:dyDescent="0.25">
      <c r="A51" s="13" t="s">
        <v>43</v>
      </c>
      <c r="C51" s="30"/>
      <c r="E51" s="30"/>
    </row>
    <row r="52" spans="1:8" x14ac:dyDescent="0.25">
      <c r="A52" s="14" t="s">
        <v>42</v>
      </c>
      <c r="B52" s="14" t="s">
        <v>39</v>
      </c>
      <c r="C52" s="15">
        <v>9.06</v>
      </c>
      <c r="D52" s="14">
        <v>0.1176</v>
      </c>
      <c r="E52" s="30">
        <f>ROUND(C52*D52,2)</f>
        <v>1.07</v>
      </c>
      <c r="F52" s="16">
        <v>0</v>
      </c>
      <c r="G52" s="30">
        <f>ROUND(E52*F52,2)</f>
        <v>0</v>
      </c>
      <c r="H52" s="30">
        <f>ROUND(E52-G52,2)</f>
        <v>1.07</v>
      </c>
    </row>
    <row r="53" spans="1:8" x14ac:dyDescent="0.25">
      <c r="A53" s="14" t="s">
        <v>91</v>
      </c>
      <c r="B53" s="14" t="s">
        <v>39</v>
      </c>
      <c r="C53" s="15">
        <v>9.06</v>
      </c>
      <c r="D53" s="14">
        <v>8.8000000000000005E-3</v>
      </c>
      <c r="E53" s="30">
        <f>ROUND(C53*D53,2)</f>
        <v>0.08</v>
      </c>
      <c r="F53" s="16">
        <v>0</v>
      </c>
      <c r="G53" s="30">
        <f>ROUND(E53*F53,2)</f>
        <v>0</v>
      </c>
      <c r="H53" s="30">
        <f>ROUND(E53-G53,2)</f>
        <v>0.08</v>
      </c>
    </row>
    <row r="54" spans="1:8" x14ac:dyDescent="0.25">
      <c r="A54" s="14" t="s">
        <v>44</v>
      </c>
      <c r="B54" s="14" t="s">
        <v>39</v>
      </c>
      <c r="C54" s="15">
        <v>16.559999999999999</v>
      </c>
      <c r="D54" s="14">
        <v>0.61409999999999998</v>
      </c>
      <c r="E54" s="30">
        <f>ROUND(C54*D54,2)</f>
        <v>10.17</v>
      </c>
      <c r="F54" s="16">
        <v>0</v>
      </c>
      <c r="G54" s="30">
        <f>ROUND(E54*F54,2)</f>
        <v>0</v>
      </c>
      <c r="H54" s="30">
        <f>ROUND(E54-G54,2)</f>
        <v>10.17</v>
      </c>
    </row>
    <row r="55" spans="1:8" x14ac:dyDescent="0.25">
      <c r="A55" s="13" t="s">
        <v>45</v>
      </c>
      <c r="C55" s="30"/>
      <c r="E55" s="30"/>
    </row>
    <row r="56" spans="1:8" x14ac:dyDescent="0.25">
      <c r="A56" s="14" t="s">
        <v>38</v>
      </c>
      <c r="B56" s="14" t="s">
        <v>19</v>
      </c>
      <c r="C56" s="15">
        <v>4.4800000000000004</v>
      </c>
      <c r="D56" s="14">
        <v>7.2557</v>
      </c>
      <c r="E56" s="30">
        <f>ROUND(C56*D56,2)</f>
        <v>32.51</v>
      </c>
      <c r="F56" s="16">
        <v>0</v>
      </c>
      <c r="G56" s="30">
        <f>ROUND(E56*F56,2)</f>
        <v>0</v>
      </c>
      <c r="H56" s="30">
        <f>ROUND(E56-G56,2)</f>
        <v>32.51</v>
      </c>
    </row>
    <row r="57" spans="1:8" x14ac:dyDescent="0.25">
      <c r="A57" s="14" t="s">
        <v>134</v>
      </c>
      <c r="B57" s="14" t="s">
        <v>19</v>
      </c>
      <c r="C57" s="15">
        <v>4.4800000000000004</v>
      </c>
      <c r="D57" s="14">
        <v>1.3771</v>
      </c>
      <c r="E57" s="30">
        <f>ROUND(C57*D57,2)</f>
        <v>6.17</v>
      </c>
      <c r="F57" s="16">
        <v>0</v>
      </c>
      <c r="G57" s="30">
        <f>ROUND(E57*F57,2)</f>
        <v>0</v>
      </c>
      <c r="H57" s="30">
        <f>ROUND(E57-G57,2)</f>
        <v>6.17</v>
      </c>
    </row>
    <row r="58" spans="1:8" x14ac:dyDescent="0.25">
      <c r="A58" s="14" t="s">
        <v>91</v>
      </c>
      <c r="B58" s="14" t="s">
        <v>19</v>
      </c>
      <c r="C58" s="15">
        <v>4.4800000000000004</v>
      </c>
      <c r="D58" s="14">
        <v>0.15870000000000001</v>
      </c>
      <c r="E58" s="30">
        <f>ROUND(C58*D58,2)</f>
        <v>0.71</v>
      </c>
      <c r="F58" s="16">
        <v>0</v>
      </c>
      <c r="G58" s="30">
        <f>ROUND(E58*F58,2)</f>
        <v>0</v>
      </c>
      <c r="H58" s="30">
        <f>ROUND(E58-G58,2)</f>
        <v>0.71</v>
      </c>
    </row>
    <row r="59" spans="1:8" x14ac:dyDescent="0.25">
      <c r="A59" s="14" t="s">
        <v>46</v>
      </c>
      <c r="B59" s="14" t="s">
        <v>19</v>
      </c>
      <c r="C59" s="15">
        <v>4.4800000000000004</v>
      </c>
      <c r="D59" s="14">
        <v>10.590199999999999</v>
      </c>
      <c r="E59" s="30">
        <f>ROUND(C59*D59,2)</f>
        <v>47.44</v>
      </c>
      <c r="F59" s="16">
        <v>0</v>
      </c>
      <c r="G59" s="30">
        <f>ROUND(E59*F59,2)</f>
        <v>0</v>
      </c>
      <c r="H59" s="30">
        <f>ROUND(E59-G59,2)</f>
        <v>47.44</v>
      </c>
    </row>
    <row r="60" spans="1:8" x14ac:dyDescent="0.25">
      <c r="A60" s="13" t="s">
        <v>47</v>
      </c>
      <c r="C60" s="30"/>
      <c r="E60" s="30"/>
    </row>
    <row r="61" spans="1:8" x14ac:dyDescent="0.25">
      <c r="A61" s="14" t="s">
        <v>42</v>
      </c>
      <c r="B61" s="14" t="s">
        <v>48</v>
      </c>
      <c r="C61" s="15">
        <v>12.61</v>
      </c>
      <c r="D61" s="14">
        <v>1</v>
      </c>
      <c r="E61" s="30">
        <f t="shared" ref="E61:E66" si="0">ROUND(C61*D61,2)</f>
        <v>12.61</v>
      </c>
      <c r="F61" s="16">
        <v>0</v>
      </c>
      <c r="G61" s="30">
        <f t="shared" ref="G61:G66" si="1">ROUND(E61*F61,2)</f>
        <v>0</v>
      </c>
      <c r="H61" s="30">
        <f t="shared" ref="H61:H68" si="2">ROUND(E61-G61,2)</f>
        <v>12.61</v>
      </c>
    </row>
    <row r="62" spans="1:8" x14ac:dyDescent="0.25">
      <c r="A62" s="14" t="s">
        <v>38</v>
      </c>
      <c r="B62" s="14" t="s">
        <v>48</v>
      </c>
      <c r="C62" s="15">
        <v>5.35</v>
      </c>
      <c r="D62" s="14">
        <v>1</v>
      </c>
      <c r="E62" s="30">
        <f t="shared" si="0"/>
        <v>5.35</v>
      </c>
      <c r="F62" s="16">
        <v>0</v>
      </c>
      <c r="G62" s="30">
        <f t="shared" si="1"/>
        <v>0</v>
      </c>
      <c r="H62" s="30">
        <f t="shared" si="2"/>
        <v>5.35</v>
      </c>
    </row>
    <row r="63" spans="1:8" x14ac:dyDescent="0.25">
      <c r="A63" s="14" t="s">
        <v>134</v>
      </c>
      <c r="B63" s="14" t="s">
        <v>48</v>
      </c>
      <c r="C63" s="15">
        <v>4.87</v>
      </c>
      <c r="D63" s="14">
        <v>1</v>
      </c>
      <c r="E63" s="30">
        <f t="shared" si="0"/>
        <v>4.87</v>
      </c>
      <c r="F63" s="16">
        <v>0</v>
      </c>
      <c r="G63" s="30">
        <f t="shared" si="1"/>
        <v>0</v>
      </c>
      <c r="H63" s="30">
        <f t="shared" si="2"/>
        <v>4.87</v>
      </c>
    </row>
    <row r="64" spans="1:8" x14ac:dyDescent="0.25">
      <c r="A64" s="14" t="s">
        <v>91</v>
      </c>
      <c r="B64" s="14" t="s">
        <v>48</v>
      </c>
      <c r="C64" s="15">
        <v>0.2</v>
      </c>
      <c r="D64" s="14">
        <v>1</v>
      </c>
      <c r="E64" s="30">
        <f t="shared" si="0"/>
        <v>0.2</v>
      </c>
      <c r="F64" s="16">
        <v>0</v>
      </c>
      <c r="G64" s="30">
        <f t="shared" si="1"/>
        <v>0</v>
      </c>
      <c r="H64" s="30">
        <f t="shared" si="2"/>
        <v>0.2</v>
      </c>
    </row>
    <row r="65" spans="1:8" x14ac:dyDescent="0.25">
      <c r="A65" s="14" t="s">
        <v>46</v>
      </c>
      <c r="B65" s="14" t="s">
        <v>48</v>
      </c>
      <c r="C65" s="15">
        <v>7.16</v>
      </c>
      <c r="D65" s="14">
        <v>1</v>
      </c>
      <c r="E65" s="30">
        <f t="shared" si="0"/>
        <v>7.16</v>
      </c>
      <c r="F65" s="16">
        <v>0</v>
      </c>
      <c r="G65" s="30">
        <f t="shared" si="1"/>
        <v>0</v>
      </c>
      <c r="H65" s="30">
        <f t="shared" si="2"/>
        <v>7.16</v>
      </c>
    </row>
    <row r="66" spans="1:8" x14ac:dyDescent="0.25">
      <c r="A66" s="9" t="s">
        <v>49</v>
      </c>
      <c r="B66" s="9" t="s">
        <v>48</v>
      </c>
      <c r="C66" s="10">
        <v>34.729999999999997</v>
      </c>
      <c r="D66" s="9">
        <v>1</v>
      </c>
      <c r="E66" s="28">
        <f t="shared" si="0"/>
        <v>34.729999999999997</v>
      </c>
      <c r="F66" s="11">
        <v>0</v>
      </c>
      <c r="G66" s="28">
        <f t="shared" si="1"/>
        <v>0</v>
      </c>
      <c r="H66" s="28">
        <f t="shared" si="2"/>
        <v>34.729999999999997</v>
      </c>
    </row>
    <row r="67" spans="1:8" x14ac:dyDescent="0.25">
      <c r="A67" s="7" t="s">
        <v>50</v>
      </c>
      <c r="C67" s="30"/>
      <c r="E67" s="30">
        <f>SUM(E12:E66)</f>
        <v>987.62000000000012</v>
      </c>
      <c r="G67" s="12">
        <f>SUM(G12:G66)</f>
        <v>0</v>
      </c>
      <c r="H67" s="12">
        <f t="shared" si="2"/>
        <v>987.62</v>
      </c>
    </row>
    <row r="68" spans="1:8" x14ac:dyDescent="0.25">
      <c r="A68" s="7" t="s">
        <v>51</v>
      </c>
      <c r="C68" s="30"/>
      <c r="E68" s="30">
        <f>+E8-E67</f>
        <v>332.37999999999988</v>
      </c>
      <c r="G68" s="12">
        <f>+G8-G67</f>
        <v>0</v>
      </c>
      <c r="H68" s="12">
        <f t="shared" si="2"/>
        <v>332.38</v>
      </c>
    </row>
    <row r="69" spans="1:8" x14ac:dyDescent="0.25">
      <c r="A69" t="s">
        <v>12</v>
      </c>
      <c r="C69" s="30"/>
      <c r="E69" s="30"/>
    </row>
    <row r="70" spans="1:8" x14ac:dyDescent="0.25">
      <c r="A70" s="7" t="s">
        <v>52</v>
      </c>
      <c r="C70" s="30"/>
      <c r="E70" s="30"/>
    </row>
    <row r="71" spans="1:8" x14ac:dyDescent="0.25">
      <c r="A71" s="14" t="s">
        <v>42</v>
      </c>
      <c r="B71" s="14" t="s">
        <v>48</v>
      </c>
      <c r="C71" s="15">
        <v>25.92</v>
      </c>
      <c r="D71" s="14">
        <v>1</v>
      </c>
      <c r="E71" s="30">
        <f>ROUND(C71*D71,2)</f>
        <v>25.92</v>
      </c>
      <c r="F71" s="16">
        <v>0</v>
      </c>
      <c r="G71" s="30">
        <f>ROUND(E71*F71,2)</f>
        <v>0</v>
      </c>
      <c r="H71" s="30">
        <f t="shared" ref="H71:H78" si="3">ROUND(E71-G71,2)</f>
        <v>25.92</v>
      </c>
    </row>
    <row r="72" spans="1:8" x14ac:dyDescent="0.25">
      <c r="A72" s="14" t="s">
        <v>38</v>
      </c>
      <c r="B72" s="14" t="s">
        <v>48</v>
      </c>
      <c r="C72" s="15">
        <v>37.86</v>
      </c>
      <c r="D72" s="14">
        <v>1</v>
      </c>
      <c r="E72" s="30">
        <f>ROUND(C72*D72,2)</f>
        <v>37.86</v>
      </c>
      <c r="F72" s="16">
        <v>0</v>
      </c>
      <c r="G72" s="30">
        <f>ROUND(E72*F72,2)</f>
        <v>0</v>
      </c>
      <c r="H72" s="30">
        <f t="shared" si="3"/>
        <v>37.86</v>
      </c>
    </row>
    <row r="73" spans="1:8" x14ac:dyDescent="0.25">
      <c r="A73" s="14" t="s">
        <v>134</v>
      </c>
      <c r="B73" s="14" t="s">
        <v>48</v>
      </c>
      <c r="C73" s="15">
        <v>21.42</v>
      </c>
      <c r="D73" s="14">
        <v>1</v>
      </c>
      <c r="E73" s="30">
        <f>ROUND(C73*D73,2)</f>
        <v>21.42</v>
      </c>
      <c r="F73" s="16">
        <v>0</v>
      </c>
      <c r="G73" s="30">
        <f>ROUND(E73*F73,2)</f>
        <v>0</v>
      </c>
      <c r="H73" s="30">
        <f t="shared" si="3"/>
        <v>21.42</v>
      </c>
    </row>
    <row r="74" spans="1:8" x14ac:dyDescent="0.25">
      <c r="A74" s="14" t="s">
        <v>91</v>
      </c>
      <c r="B74" s="14" t="s">
        <v>48</v>
      </c>
      <c r="C74" s="15">
        <v>1.5</v>
      </c>
      <c r="D74" s="14">
        <v>1</v>
      </c>
      <c r="E74" s="30">
        <f>ROUND(C74*D74,2)</f>
        <v>1.5</v>
      </c>
      <c r="F74" s="16">
        <v>0</v>
      </c>
      <c r="G74" s="30">
        <f>ROUND(E74*F74,2)</f>
        <v>0</v>
      </c>
      <c r="H74" s="30">
        <f t="shared" si="3"/>
        <v>1.5</v>
      </c>
    </row>
    <row r="75" spans="1:8" x14ac:dyDescent="0.25">
      <c r="A75" s="9" t="s">
        <v>46</v>
      </c>
      <c r="B75" s="9" t="s">
        <v>48</v>
      </c>
      <c r="C75" s="10">
        <v>65.010000000000005</v>
      </c>
      <c r="D75" s="9">
        <v>1</v>
      </c>
      <c r="E75" s="28">
        <f>ROUND(C75*D75,2)</f>
        <v>65.010000000000005</v>
      </c>
      <c r="F75" s="11">
        <v>0</v>
      </c>
      <c r="G75" s="28">
        <f>ROUND(E75*F75,2)</f>
        <v>0</v>
      </c>
      <c r="H75" s="28">
        <f t="shared" si="3"/>
        <v>65.010000000000005</v>
      </c>
    </row>
    <row r="76" spans="1:8" x14ac:dyDescent="0.25">
      <c r="A76" s="7" t="s">
        <v>53</v>
      </c>
      <c r="C76" s="30"/>
      <c r="E76" s="30">
        <f>SUM(E71:E75)</f>
        <v>151.71</v>
      </c>
      <c r="G76" s="12">
        <f>SUM(G71:G75)</f>
        <v>0</v>
      </c>
      <c r="H76" s="12">
        <f t="shared" si="3"/>
        <v>151.71</v>
      </c>
    </row>
    <row r="77" spans="1:8" x14ac:dyDescent="0.25">
      <c r="A77" s="7" t="s">
        <v>54</v>
      </c>
      <c r="C77" s="30"/>
      <c r="E77" s="30">
        <f>+E67+E76</f>
        <v>1139.3300000000002</v>
      </c>
      <c r="G77" s="12">
        <f>+G67+G76</f>
        <v>0</v>
      </c>
      <c r="H77" s="12">
        <f t="shared" si="3"/>
        <v>1139.33</v>
      </c>
    </row>
    <row r="78" spans="1:8" x14ac:dyDescent="0.25">
      <c r="A78" s="7" t="s">
        <v>55</v>
      </c>
      <c r="C78" s="30"/>
      <c r="E78" s="30">
        <f>+E8-E77</f>
        <v>180.66999999999985</v>
      </c>
      <c r="G78" s="12">
        <f>+G8-G77</f>
        <v>0</v>
      </c>
      <c r="H78" s="12">
        <f t="shared" si="3"/>
        <v>180.67</v>
      </c>
    </row>
    <row r="79" spans="1:8" x14ac:dyDescent="0.25">
      <c r="A79" t="s">
        <v>120</v>
      </c>
      <c r="C79" s="30"/>
      <c r="E79" s="30"/>
    </row>
    <row r="80" spans="1:8" x14ac:dyDescent="0.25">
      <c r="A80" t="s">
        <v>427</v>
      </c>
      <c r="C80" s="30"/>
      <c r="E80" s="30"/>
    </row>
    <row r="81" spans="1:5" x14ac:dyDescent="0.25">
      <c r="C81" s="30"/>
      <c r="E81" s="30"/>
    </row>
    <row r="82" spans="1:5" x14ac:dyDescent="0.25">
      <c r="A82" s="7" t="s">
        <v>121</v>
      </c>
      <c r="C82" s="30"/>
      <c r="E82" s="30"/>
    </row>
    <row r="83" spans="1:5" x14ac:dyDescent="0.25">
      <c r="A83" s="7" t="s">
        <v>122</v>
      </c>
      <c r="C83" s="30"/>
      <c r="E83" s="30"/>
    </row>
    <row r="99" spans="1:5" x14ac:dyDescent="0.25">
      <c r="A99" s="7" t="s">
        <v>50</v>
      </c>
      <c r="E99" s="34">
        <f>VLOOKUP(A99,$A$1:$H$98,5,FALSE)</f>
        <v>987.62000000000012</v>
      </c>
    </row>
    <row r="100" spans="1:5" x14ac:dyDescent="0.25">
      <c r="A100" s="7" t="s">
        <v>295</v>
      </c>
      <c r="E100" s="34">
        <f>VLOOKUP(A100,$A$1:$H$98,5,FALSE)</f>
        <v>151.71</v>
      </c>
    </row>
    <row r="101" spans="1:5" x14ac:dyDescent="0.25">
      <c r="A101" s="7" t="s">
        <v>296</v>
      </c>
      <c r="E101" s="34">
        <f t="shared" ref="E101:E102" si="4">VLOOKUP(A101,$A$1:$H$98,5,FALSE)</f>
        <v>1139.3300000000002</v>
      </c>
    </row>
    <row r="102" spans="1:5" x14ac:dyDescent="0.25">
      <c r="A102" s="7" t="s">
        <v>55</v>
      </c>
      <c r="E102" s="34">
        <f t="shared" si="4"/>
        <v>180.66999999999985</v>
      </c>
    </row>
    <row r="104" spans="1:5" x14ac:dyDescent="0.25">
      <c r="A104" s="39" t="s">
        <v>257</v>
      </c>
      <c r="D104" s="39" t="s">
        <v>258</v>
      </c>
    </row>
    <row r="105" spans="1:5" x14ac:dyDescent="0.25">
      <c r="B105" s="34">
        <f>E102</f>
        <v>180.66999999999985</v>
      </c>
      <c r="E105" s="34">
        <f>E102</f>
        <v>180.66999999999985</v>
      </c>
    </row>
    <row r="106" spans="1:5" x14ac:dyDescent="0.25">
      <c r="A106">
        <f>A107-Calculator!$B$15</f>
        <v>205</v>
      </c>
      <c r="B106">
        <f t="dataTable" ref="B106:B112" dt2D="0" dtr="0" r1="D7" ca="1"/>
        <v>94.119999999999891</v>
      </c>
      <c r="D106">
        <f>D107-Calculator!$B$27</f>
        <v>45</v>
      </c>
      <c r="E106">
        <f t="dataTable" ref="E106:E112" dt2D="0" dtr="0" r1="D7"/>
        <v>-829.08000000000015</v>
      </c>
    </row>
    <row r="107" spans="1:5" x14ac:dyDescent="0.25">
      <c r="A107">
        <f>A108-Calculator!$B$15</f>
        <v>210</v>
      </c>
      <c r="B107">
        <v>122.9699999999998</v>
      </c>
      <c r="D107">
        <f>D108-Calculator!$B$27</f>
        <v>50</v>
      </c>
      <c r="E107">
        <v>-800.23000000000025</v>
      </c>
    </row>
    <row r="108" spans="1:5" x14ac:dyDescent="0.25">
      <c r="A108">
        <f>A109-Calculator!$B$15</f>
        <v>215</v>
      </c>
      <c r="B108">
        <v>151.81999999999971</v>
      </c>
      <c r="D108">
        <f>D109-Calculator!$B$27</f>
        <v>55</v>
      </c>
      <c r="E108">
        <v>-771.38000000000011</v>
      </c>
    </row>
    <row r="109" spans="1:5" x14ac:dyDescent="0.25">
      <c r="A109">
        <f>Calculator!B10</f>
        <v>220</v>
      </c>
      <c r="B109">
        <v>180.66999999999985</v>
      </c>
      <c r="D109">
        <f>Calculator!B22</f>
        <v>60</v>
      </c>
      <c r="E109">
        <v>-742.5300000000002</v>
      </c>
    </row>
    <row r="110" spans="1:5" x14ac:dyDescent="0.25">
      <c r="A110">
        <f>A109+Calculator!$B$15</f>
        <v>225</v>
      </c>
      <c r="B110">
        <v>209.51999999999975</v>
      </c>
      <c r="D110">
        <f>D109+Calculator!$B$27</f>
        <v>65</v>
      </c>
      <c r="E110">
        <v>-713.68000000000029</v>
      </c>
    </row>
    <row r="111" spans="1:5" x14ac:dyDescent="0.25">
      <c r="A111">
        <f>A110+Calculator!$B$15</f>
        <v>230</v>
      </c>
      <c r="B111">
        <v>238.36999999999989</v>
      </c>
      <c r="D111">
        <f>D110+Calculator!$B$27</f>
        <v>70</v>
      </c>
      <c r="E111">
        <v>-684.83000000000015</v>
      </c>
    </row>
    <row r="112" spans="1:5" x14ac:dyDescent="0.25">
      <c r="A112">
        <f>A111+Calculator!$B$15</f>
        <v>235</v>
      </c>
      <c r="B112">
        <v>267.2199999999998</v>
      </c>
      <c r="D112">
        <f>D111+Calculator!$B$27</f>
        <v>75</v>
      </c>
      <c r="E112">
        <v>-655.98000000000025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6839E-EFC6-4254-A3B7-ADB33E7C0C4E}">
  <dimension ref="A1:H112"/>
  <sheetViews>
    <sheetView topLeftCell="A31" workbookViewId="0">
      <selection activeCell="D41" sqref="D41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216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406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441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124</v>
      </c>
      <c r="C7" s="49">
        <f>IF(Calculator!B7="Soybeans",Calculator!B13,IF(Calculator!B19="Soybeans",Calculator!B25,13.66))</f>
        <v>14.5</v>
      </c>
      <c r="D7" s="50">
        <f>IF(Calculator!B7="Soybeans",Calculator!B10,IF(Calculator!B19="Soybeans",Calculator!B22,42))</f>
        <v>60</v>
      </c>
      <c r="E7" s="28">
        <f>ROUND(C7*D7,2)</f>
        <v>870</v>
      </c>
      <c r="F7" s="11">
        <v>0</v>
      </c>
      <c r="G7" s="28">
        <f>ROUND(E7*F7,2)</f>
        <v>0</v>
      </c>
      <c r="H7" s="28">
        <f>ROUND(E7-G7,2)</f>
        <v>870</v>
      </c>
    </row>
    <row r="8" spans="1:8" x14ac:dyDescent="0.25">
      <c r="A8" s="7" t="s">
        <v>11</v>
      </c>
      <c r="C8" s="30"/>
      <c r="E8" s="30">
        <f>SUM(E7:E7)</f>
        <v>870</v>
      </c>
      <c r="G8" s="12">
        <f>SUM(G7:G7)</f>
        <v>0</v>
      </c>
      <c r="H8" s="12">
        <f>ROUND(E8-G8,2)</f>
        <v>870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4</v>
      </c>
      <c r="E12" s="30">
        <f>ROUND(C12*D12,2)</f>
        <v>30.4</v>
      </c>
      <c r="F12" s="16">
        <v>0</v>
      </c>
      <c r="G12" s="30">
        <f>ROUND(E12*F12,2)</f>
        <v>0</v>
      </c>
      <c r="H12" s="30">
        <f>ROUND(E12-G12,2)</f>
        <v>30.4</v>
      </c>
    </row>
    <row r="13" spans="1:8" x14ac:dyDescent="0.25">
      <c r="A13" s="13" t="s">
        <v>17</v>
      </c>
      <c r="C13" s="30"/>
      <c r="E13" s="30"/>
    </row>
    <row r="14" spans="1:8" x14ac:dyDescent="0.25">
      <c r="A14" s="14" t="s">
        <v>136</v>
      </c>
      <c r="B14" s="14" t="s">
        <v>18</v>
      </c>
      <c r="C14" s="15">
        <v>0.37</v>
      </c>
      <c r="D14" s="14">
        <v>16</v>
      </c>
      <c r="E14" s="30">
        <f>ROUND(C14*D14,2)</f>
        <v>5.92</v>
      </c>
      <c r="F14" s="16">
        <v>0</v>
      </c>
      <c r="G14" s="30">
        <f>ROUND(E14*F14,2)</f>
        <v>0</v>
      </c>
      <c r="H14" s="30">
        <f>ROUND(E14-G14,2)</f>
        <v>5.92</v>
      </c>
    </row>
    <row r="15" spans="1:8" x14ac:dyDescent="0.25">
      <c r="A15" s="14" t="s">
        <v>137</v>
      </c>
      <c r="B15" s="14" t="s">
        <v>19</v>
      </c>
      <c r="C15" s="15">
        <v>8.61</v>
      </c>
      <c r="D15" s="14">
        <v>0.6</v>
      </c>
      <c r="E15" s="30">
        <f>ROUND(C15*D15,2)</f>
        <v>5.17</v>
      </c>
      <c r="F15" s="16">
        <v>0</v>
      </c>
      <c r="G15" s="30">
        <f>ROUND(E15*F15,2)</f>
        <v>0</v>
      </c>
      <c r="H15" s="30">
        <f>ROUND(E15-G15,2)</f>
        <v>5.17</v>
      </c>
    </row>
    <row r="16" spans="1:8" x14ac:dyDescent="0.25">
      <c r="A16" s="13" t="s">
        <v>20</v>
      </c>
      <c r="C16" s="30"/>
      <c r="E16" s="30"/>
    </row>
    <row r="17" spans="1:8" x14ac:dyDescent="0.25">
      <c r="A17" s="14" t="s">
        <v>125</v>
      </c>
      <c r="B17" s="14" t="s">
        <v>21</v>
      </c>
      <c r="C17" s="15">
        <v>50</v>
      </c>
      <c r="D17" s="14">
        <v>0.87</v>
      </c>
      <c r="E17" s="30">
        <f>ROUND(C17*D17,2)</f>
        <v>43.5</v>
      </c>
      <c r="F17" s="16">
        <v>0</v>
      </c>
      <c r="G17" s="30">
        <f>ROUND(E17*F17,2)</f>
        <v>0</v>
      </c>
      <c r="H17" s="30">
        <f>ROUND(E17-G17,2)</f>
        <v>43.5</v>
      </c>
    </row>
    <row r="18" spans="1:8" x14ac:dyDescent="0.25">
      <c r="A18" s="14" t="s">
        <v>22</v>
      </c>
      <c r="B18" s="14" t="s">
        <v>21</v>
      </c>
      <c r="C18" s="15">
        <v>46.6</v>
      </c>
      <c r="D18" s="14">
        <v>1.33</v>
      </c>
      <c r="E18" s="30">
        <f>ROUND(C18*D18,2)</f>
        <v>61.98</v>
      </c>
      <c r="F18" s="16">
        <v>0</v>
      </c>
      <c r="G18" s="30">
        <f>ROUND(E18*F18,2)</f>
        <v>0</v>
      </c>
      <c r="H18" s="30">
        <f>ROUND(E18-G18,2)</f>
        <v>61.98</v>
      </c>
    </row>
    <row r="19" spans="1:8" x14ac:dyDescent="0.25">
      <c r="A19" s="13" t="s">
        <v>23</v>
      </c>
      <c r="C19" s="30"/>
      <c r="E19" s="30"/>
    </row>
    <row r="20" spans="1:8" x14ac:dyDescent="0.25">
      <c r="A20" s="14" t="s">
        <v>332</v>
      </c>
      <c r="B20" s="14" t="s">
        <v>18</v>
      </c>
      <c r="C20" s="15">
        <v>7.63</v>
      </c>
      <c r="D20" s="14">
        <v>1.6</v>
      </c>
      <c r="E20" s="30">
        <f>ROUND(C20*D20,2)</f>
        <v>12.21</v>
      </c>
      <c r="F20" s="16">
        <v>0</v>
      </c>
      <c r="G20" s="30">
        <f>ROUND(E20*F20,2)</f>
        <v>0</v>
      </c>
      <c r="H20" s="30">
        <f>ROUND(E20-G20,2)</f>
        <v>12.21</v>
      </c>
    </row>
    <row r="21" spans="1:8" x14ac:dyDescent="0.25">
      <c r="A21" s="13" t="s">
        <v>24</v>
      </c>
      <c r="C21" s="30"/>
      <c r="E21" s="30"/>
    </row>
    <row r="22" spans="1:8" x14ac:dyDescent="0.25">
      <c r="A22" s="14" t="s">
        <v>25</v>
      </c>
      <c r="B22" s="14" t="s">
        <v>18</v>
      </c>
      <c r="C22" s="15">
        <v>0.34</v>
      </c>
      <c r="D22" s="14">
        <v>96</v>
      </c>
      <c r="E22" s="30">
        <f t="shared" ref="E22:E30" si="0">ROUND(C22*D22,2)</f>
        <v>32.64</v>
      </c>
      <c r="F22" s="16">
        <v>0</v>
      </c>
      <c r="G22" s="30">
        <f t="shared" ref="G22:G30" si="1">ROUND(E22*F22,2)</f>
        <v>0</v>
      </c>
      <c r="H22" s="30">
        <f t="shared" ref="H22:H30" si="2">ROUND(E22-G22,2)</f>
        <v>32.64</v>
      </c>
    </row>
    <row r="23" spans="1:8" x14ac:dyDescent="0.25">
      <c r="A23" s="14" t="s">
        <v>138</v>
      </c>
      <c r="B23" s="14" t="s">
        <v>26</v>
      </c>
      <c r="C23" s="15">
        <v>3.33</v>
      </c>
      <c r="D23" s="14">
        <v>2</v>
      </c>
      <c r="E23" s="30">
        <f t="shared" si="0"/>
        <v>6.66</v>
      </c>
      <c r="F23" s="16">
        <v>0</v>
      </c>
      <c r="G23" s="30">
        <f t="shared" si="1"/>
        <v>0</v>
      </c>
      <c r="H23" s="30">
        <f t="shared" si="2"/>
        <v>6.66</v>
      </c>
    </row>
    <row r="24" spans="1:8" x14ac:dyDescent="0.25">
      <c r="A24" s="14" t="s">
        <v>104</v>
      </c>
      <c r="B24" s="14" t="s">
        <v>26</v>
      </c>
      <c r="C24" s="15">
        <v>13.86</v>
      </c>
      <c r="D24" s="14">
        <v>1</v>
      </c>
      <c r="E24" s="30">
        <f t="shared" si="0"/>
        <v>13.86</v>
      </c>
      <c r="F24" s="16">
        <v>0</v>
      </c>
      <c r="G24" s="30">
        <f t="shared" si="1"/>
        <v>0</v>
      </c>
      <c r="H24" s="30">
        <f t="shared" si="2"/>
        <v>13.86</v>
      </c>
    </row>
    <row r="25" spans="1:8" x14ac:dyDescent="0.25">
      <c r="A25" s="14" t="s">
        <v>139</v>
      </c>
      <c r="B25" s="14" t="s">
        <v>18</v>
      </c>
      <c r="C25" s="15">
        <v>3.2</v>
      </c>
      <c r="D25" s="14">
        <v>2</v>
      </c>
      <c r="E25" s="30">
        <f t="shared" si="0"/>
        <v>6.4</v>
      </c>
      <c r="F25" s="16">
        <v>0</v>
      </c>
      <c r="G25" s="30">
        <f t="shared" si="1"/>
        <v>0</v>
      </c>
      <c r="H25" s="30">
        <f t="shared" si="2"/>
        <v>6.4</v>
      </c>
    </row>
    <row r="26" spans="1:8" x14ac:dyDescent="0.25">
      <c r="A26" s="14" t="s">
        <v>140</v>
      </c>
      <c r="B26" s="14" t="s">
        <v>26</v>
      </c>
      <c r="C26" s="15">
        <v>11.75</v>
      </c>
      <c r="D26" s="14">
        <v>2</v>
      </c>
      <c r="E26" s="30">
        <f t="shared" si="0"/>
        <v>23.5</v>
      </c>
      <c r="F26" s="16">
        <v>0</v>
      </c>
      <c r="G26" s="30">
        <f t="shared" si="1"/>
        <v>0</v>
      </c>
      <c r="H26" s="30">
        <f t="shared" si="2"/>
        <v>23.5</v>
      </c>
    </row>
    <row r="27" spans="1:8" x14ac:dyDescent="0.25">
      <c r="A27" s="14" t="s">
        <v>105</v>
      </c>
      <c r="B27" s="14" t="s">
        <v>18</v>
      </c>
      <c r="C27" s="15">
        <v>0.37</v>
      </c>
      <c r="D27" s="14">
        <v>48</v>
      </c>
      <c r="E27" s="30">
        <f t="shared" si="0"/>
        <v>17.760000000000002</v>
      </c>
      <c r="F27" s="16">
        <v>0</v>
      </c>
      <c r="G27" s="30">
        <f t="shared" si="1"/>
        <v>0</v>
      </c>
      <c r="H27" s="30">
        <f t="shared" si="2"/>
        <v>17.760000000000002</v>
      </c>
    </row>
    <row r="28" spans="1:8" x14ac:dyDescent="0.25">
      <c r="A28" s="14" t="s">
        <v>398</v>
      </c>
      <c r="B28" s="14" t="s">
        <v>18</v>
      </c>
      <c r="C28" s="15">
        <v>0.83</v>
      </c>
      <c r="D28" s="14">
        <v>12.8</v>
      </c>
      <c r="E28" s="30">
        <f t="shared" si="0"/>
        <v>10.62</v>
      </c>
      <c r="F28" s="16">
        <v>0</v>
      </c>
      <c r="G28" s="30">
        <f t="shared" si="1"/>
        <v>0</v>
      </c>
      <c r="H28" s="30">
        <f t="shared" si="2"/>
        <v>10.62</v>
      </c>
    </row>
    <row r="29" spans="1:8" x14ac:dyDescent="0.25">
      <c r="A29" s="14" t="s">
        <v>74</v>
      </c>
      <c r="B29" s="14" t="s">
        <v>26</v>
      </c>
      <c r="C29" s="15">
        <v>11.45</v>
      </c>
      <c r="D29" s="14">
        <v>1</v>
      </c>
      <c r="E29" s="30">
        <f t="shared" si="0"/>
        <v>11.45</v>
      </c>
      <c r="F29" s="16">
        <v>0</v>
      </c>
      <c r="G29" s="30">
        <f t="shared" si="1"/>
        <v>0</v>
      </c>
      <c r="H29" s="30">
        <f t="shared" si="2"/>
        <v>11.45</v>
      </c>
    </row>
    <row r="30" spans="1:8" x14ac:dyDescent="0.25">
      <c r="A30" s="14" t="s">
        <v>461</v>
      </c>
      <c r="B30" s="14" t="s">
        <v>18</v>
      </c>
      <c r="C30" s="15">
        <v>8.76</v>
      </c>
      <c r="D30" s="14">
        <v>1.5</v>
      </c>
      <c r="E30" s="30">
        <f t="shared" si="0"/>
        <v>13.14</v>
      </c>
      <c r="F30" s="16">
        <v>0</v>
      </c>
      <c r="G30" s="30">
        <f t="shared" si="1"/>
        <v>0</v>
      </c>
      <c r="H30" s="30">
        <f t="shared" si="2"/>
        <v>13.14</v>
      </c>
    </row>
    <row r="31" spans="1:8" x14ac:dyDescent="0.25">
      <c r="A31" s="13" t="s">
        <v>27</v>
      </c>
      <c r="C31" s="30"/>
      <c r="E31" s="30"/>
    </row>
    <row r="32" spans="1:8" x14ac:dyDescent="0.25">
      <c r="A32" s="14" t="s">
        <v>141</v>
      </c>
      <c r="B32" s="14" t="s">
        <v>29</v>
      </c>
      <c r="C32" s="15">
        <v>6.62</v>
      </c>
      <c r="D32" s="14">
        <v>0.75</v>
      </c>
      <c r="E32" s="30">
        <f>ROUND(C32*D32,2)</f>
        <v>4.97</v>
      </c>
      <c r="F32" s="16">
        <v>0</v>
      </c>
      <c r="G32" s="30">
        <f>ROUND(E32*F32,2)</f>
        <v>0</v>
      </c>
      <c r="H32" s="30">
        <f>ROUND(E32-G32,2)</f>
        <v>4.97</v>
      </c>
    </row>
    <row r="33" spans="1:8" x14ac:dyDescent="0.25">
      <c r="A33" s="14" t="s">
        <v>142</v>
      </c>
      <c r="B33" s="14" t="s">
        <v>48</v>
      </c>
      <c r="C33" s="15">
        <v>8</v>
      </c>
      <c r="D33" s="14">
        <v>1</v>
      </c>
      <c r="E33" s="30">
        <f>ROUND(C33*D33,2)</f>
        <v>8</v>
      </c>
      <c r="F33" s="16">
        <v>0</v>
      </c>
      <c r="G33" s="30">
        <f>ROUND(E33*F33,2)</f>
        <v>0</v>
      </c>
      <c r="H33" s="30">
        <f>ROUND(E33-G33,2)</f>
        <v>8</v>
      </c>
    </row>
    <row r="34" spans="1:8" x14ac:dyDescent="0.25">
      <c r="A34" s="13" t="s">
        <v>33</v>
      </c>
      <c r="C34" s="30"/>
      <c r="E34" s="30"/>
    </row>
    <row r="35" spans="1:8" x14ac:dyDescent="0.25">
      <c r="A35" s="14" t="s">
        <v>143</v>
      </c>
      <c r="B35" s="14" t="s">
        <v>29</v>
      </c>
      <c r="C35" s="15">
        <v>1.1499999999999999</v>
      </c>
      <c r="D35" s="14">
        <v>50</v>
      </c>
      <c r="E35" s="30">
        <f>ROUND(C35*D35,2)</f>
        <v>57.5</v>
      </c>
      <c r="F35" s="16">
        <v>0</v>
      </c>
      <c r="G35" s="30">
        <f>ROUND(E35*F35,2)</f>
        <v>0</v>
      </c>
      <c r="H35" s="30">
        <f>ROUND(E35-G35,2)</f>
        <v>57.5</v>
      </c>
    </row>
    <row r="36" spans="1:8" x14ac:dyDescent="0.25">
      <c r="A36" s="13" t="s">
        <v>114</v>
      </c>
      <c r="C36" s="30"/>
      <c r="E36" s="30"/>
    </row>
    <row r="37" spans="1:8" x14ac:dyDescent="0.25">
      <c r="A37" s="14" t="s">
        <v>115</v>
      </c>
      <c r="B37" s="14" t="s">
        <v>26</v>
      </c>
      <c r="C37" s="15">
        <v>3.3</v>
      </c>
      <c r="D37" s="14">
        <v>1</v>
      </c>
      <c r="E37" s="30">
        <f>ROUND(C37*D37,2)</f>
        <v>3.3</v>
      </c>
      <c r="F37" s="16">
        <v>0</v>
      </c>
      <c r="G37" s="30">
        <f>ROUND(E37*F37,2)</f>
        <v>0</v>
      </c>
      <c r="H37" s="30">
        <f>ROUND(E37-G37,2)</f>
        <v>3.3</v>
      </c>
    </row>
    <row r="38" spans="1:8" x14ac:dyDescent="0.25">
      <c r="A38" s="13" t="s">
        <v>61</v>
      </c>
      <c r="C38" s="30"/>
      <c r="E38" s="30"/>
    </row>
    <row r="39" spans="1:8" x14ac:dyDescent="0.25">
      <c r="A39" s="14" t="s">
        <v>62</v>
      </c>
      <c r="B39" s="14" t="s">
        <v>48</v>
      </c>
      <c r="C39" s="15">
        <v>7.5</v>
      </c>
      <c r="D39" s="14">
        <v>1</v>
      </c>
      <c r="E39" s="30">
        <f>ROUND(C39*D39,2)</f>
        <v>7.5</v>
      </c>
      <c r="F39" s="16">
        <v>0</v>
      </c>
      <c r="G39" s="30">
        <f>ROUND(E39*F39,2)</f>
        <v>0</v>
      </c>
      <c r="H39" s="30">
        <f>ROUND(E39-G39,2)</f>
        <v>7.5</v>
      </c>
    </row>
    <row r="40" spans="1:8" x14ac:dyDescent="0.25">
      <c r="A40" s="13" t="s">
        <v>131</v>
      </c>
      <c r="C40" s="30"/>
      <c r="E40" s="30"/>
    </row>
    <row r="41" spans="1:8" x14ac:dyDescent="0.25">
      <c r="A41" s="14" t="s">
        <v>144</v>
      </c>
      <c r="B41" s="14" t="s">
        <v>124</v>
      </c>
      <c r="C41" s="15">
        <v>0.27</v>
      </c>
      <c r="D41" s="14">
        <f>$D$7</f>
        <v>60</v>
      </c>
      <c r="E41" s="30">
        <f>ROUND(C41*D41,2)</f>
        <v>16.2</v>
      </c>
      <c r="F41" s="16">
        <v>0</v>
      </c>
      <c r="G41" s="30">
        <f>ROUND(E41*F41,2)</f>
        <v>0</v>
      </c>
      <c r="H41" s="30">
        <f>ROUND(E41-G41,2)</f>
        <v>16.2</v>
      </c>
    </row>
    <row r="42" spans="1:8" x14ac:dyDescent="0.25">
      <c r="A42" s="13" t="s">
        <v>34</v>
      </c>
      <c r="C42" s="30"/>
      <c r="E42" s="30"/>
    </row>
    <row r="43" spans="1:8" x14ac:dyDescent="0.25">
      <c r="A43" s="14" t="s">
        <v>35</v>
      </c>
      <c r="B43" s="14" t="s">
        <v>36</v>
      </c>
      <c r="C43" s="15">
        <v>58</v>
      </c>
      <c r="D43" s="14">
        <v>0.33300000000000002</v>
      </c>
      <c r="E43" s="30">
        <f>ROUND(C43*D43,2)</f>
        <v>19.309999999999999</v>
      </c>
      <c r="F43" s="16">
        <v>0</v>
      </c>
      <c r="G43" s="30">
        <f>ROUND(E43*F43,2)</f>
        <v>0</v>
      </c>
      <c r="H43" s="30">
        <f>ROUND(E43-G43,2)</f>
        <v>19.309999999999999</v>
      </c>
    </row>
    <row r="44" spans="1:8" x14ac:dyDescent="0.25">
      <c r="A44" s="13" t="s">
        <v>116</v>
      </c>
      <c r="C44" s="30"/>
      <c r="E44" s="30"/>
    </row>
    <row r="45" spans="1:8" x14ac:dyDescent="0.25">
      <c r="A45" s="14" t="s">
        <v>145</v>
      </c>
      <c r="B45" s="14" t="s">
        <v>48</v>
      </c>
      <c r="C45" s="15">
        <v>6.5</v>
      </c>
      <c r="D45" s="14">
        <v>1</v>
      </c>
      <c r="E45" s="30">
        <f>ROUND(C45*D45,2)</f>
        <v>6.5</v>
      </c>
      <c r="F45" s="16">
        <v>0</v>
      </c>
      <c r="G45" s="30">
        <f>ROUND(E45*F45,2)</f>
        <v>0</v>
      </c>
      <c r="H45" s="30">
        <f>ROUND(E45-G45,2)</f>
        <v>6.5</v>
      </c>
    </row>
    <row r="46" spans="1:8" x14ac:dyDescent="0.25">
      <c r="A46" s="13" t="s">
        <v>146</v>
      </c>
      <c r="C46" s="30"/>
      <c r="E46" s="30"/>
    </row>
    <row r="47" spans="1:8" x14ac:dyDescent="0.25">
      <c r="A47" s="14" t="s">
        <v>147</v>
      </c>
      <c r="B47" s="14" t="s">
        <v>48</v>
      </c>
      <c r="C47" s="15">
        <v>1.55</v>
      </c>
      <c r="D47" s="14">
        <v>1</v>
      </c>
      <c r="E47" s="30">
        <f>ROUND(C47*D47,2)</f>
        <v>1.55</v>
      </c>
      <c r="F47" s="16">
        <v>0</v>
      </c>
      <c r="G47" s="30">
        <f>ROUND(E47*F47,2)</f>
        <v>0</v>
      </c>
      <c r="H47" s="30">
        <f>ROUND(E47-G47,2)</f>
        <v>1.55</v>
      </c>
    </row>
    <row r="48" spans="1:8" x14ac:dyDescent="0.25">
      <c r="A48" s="13" t="s">
        <v>118</v>
      </c>
      <c r="C48" s="30"/>
      <c r="E48" s="30"/>
    </row>
    <row r="49" spans="1:8" x14ac:dyDescent="0.25">
      <c r="A49" s="14" t="s">
        <v>119</v>
      </c>
      <c r="B49" s="14" t="s">
        <v>48</v>
      </c>
      <c r="C49" s="15">
        <v>10</v>
      </c>
      <c r="D49" s="14">
        <v>0.33300000000000002</v>
      </c>
      <c r="E49" s="30">
        <f>ROUND(C49*D49,2)</f>
        <v>3.33</v>
      </c>
      <c r="F49" s="16">
        <v>0</v>
      </c>
      <c r="G49" s="30">
        <f>ROUND(E49*F49,2)</f>
        <v>0</v>
      </c>
      <c r="H49" s="30">
        <f>ROUND(E49-G49,2)</f>
        <v>3.33</v>
      </c>
    </row>
    <row r="50" spans="1:8" x14ac:dyDescent="0.25">
      <c r="A50" s="13" t="s">
        <v>37</v>
      </c>
      <c r="C50" s="30"/>
      <c r="E50" s="30"/>
    </row>
    <row r="51" spans="1:8" x14ac:dyDescent="0.25">
      <c r="A51" s="14" t="s">
        <v>38</v>
      </c>
      <c r="B51" s="14" t="s">
        <v>39</v>
      </c>
      <c r="C51" s="15">
        <v>16.54</v>
      </c>
      <c r="D51" s="14">
        <v>0.22090000000000001</v>
      </c>
      <c r="E51" s="30">
        <f>ROUND(C51*D51,2)</f>
        <v>3.65</v>
      </c>
      <c r="F51" s="16">
        <v>0</v>
      </c>
      <c r="G51" s="30">
        <f>ROUND(E51*F51,2)</f>
        <v>0</v>
      </c>
      <c r="H51" s="30">
        <f>ROUND(E51-G51,2)</f>
        <v>3.65</v>
      </c>
    </row>
    <row r="52" spans="1:8" x14ac:dyDescent="0.25">
      <c r="A52" s="14" t="s">
        <v>134</v>
      </c>
      <c r="B52" s="14" t="s">
        <v>39</v>
      </c>
      <c r="C52" s="15">
        <v>16.54</v>
      </c>
      <c r="D52" s="14">
        <v>8.5099999999999995E-2</v>
      </c>
      <c r="E52" s="30">
        <f>ROUND(C52*D52,2)</f>
        <v>1.41</v>
      </c>
      <c r="F52" s="16">
        <v>0</v>
      </c>
      <c r="G52" s="30">
        <f>ROUND(E52*F52,2)</f>
        <v>0</v>
      </c>
      <c r="H52" s="30">
        <f>ROUND(E52-G52,2)</f>
        <v>1.41</v>
      </c>
    </row>
    <row r="53" spans="1:8" x14ac:dyDescent="0.25">
      <c r="A53" s="14" t="s">
        <v>91</v>
      </c>
      <c r="B53" s="14" t="s">
        <v>39</v>
      </c>
      <c r="C53" s="15">
        <v>16.54</v>
      </c>
      <c r="D53" s="14">
        <v>2.35E-2</v>
      </c>
      <c r="E53" s="30">
        <f>ROUND(C53*D53,2)</f>
        <v>0.39</v>
      </c>
      <c r="F53" s="16">
        <v>0</v>
      </c>
      <c r="G53" s="30">
        <f>ROUND(E53*F53,2)</f>
        <v>0</v>
      </c>
      <c r="H53" s="30">
        <f>ROUND(E53-G53,2)</f>
        <v>0.39</v>
      </c>
    </row>
    <row r="54" spans="1:8" x14ac:dyDescent="0.25">
      <c r="A54" s="13" t="s">
        <v>43</v>
      </c>
      <c r="C54" s="30"/>
      <c r="E54" s="30"/>
    </row>
    <row r="55" spans="1:8" x14ac:dyDescent="0.25">
      <c r="A55" s="14" t="s">
        <v>42</v>
      </c>
      <c r="B55" s="14" t="s">
        <v>39</v>
      </c>
      <c r="C55" s="15">
        <v>9.06</v>
      </c>
      <c r="D55" s="14">
        <v>5.0799999999999998E-2</v>
      </c>
      <c r="E55" s="30">
        <f>ROUND(C55*D55,2)</f>
        <v>0.46</v>
      </c>
      <c r="F55" s="16">
        <v>0</v>
      </c>
      <c r="G55" s="30">
        <f>ROUND(E55*F55,2)</f>
        <v>0</v>
      </c>
      <c r="H55" s="30">
        <f>ROUND(E55-G55,2)</f>
        <v>0.46</v>
      </c>
    </row>
    <row r="56" spans="1:8" x14ac:dyDescent="0.25">
      <c r="A56" s="14" t="s">
        <v>91</v>
      </c>
      <c r="B56" s="14" t="s">
        <v>39</v>
      </c>
      <c r="C56" s="15">
        <v>9.06</v>
      </c>
      <c r="D56" s="14">
        <v>1.18E-2</v>
      </c>
      <c r="E56" s="30">
        <f>ROUND(C56*D56,2)</f>
        <v>0.11</v>
      </c>
      <c r="F56" s="16">
        <v>0</v>
      </c>
      <c r="G56" s="30">
        <f>ROUND(E56*F56,2)</f>
        <v>0</v>
      </c>
      <c r="H56" s="30">
        <f>ROUND(E56-G56,2)</f>
        <v>0.11</v>
      </c>
    </row>
    <row r="57" spans="1:8" x14ac:dyDescent="0.25">
      <c r="A57" s="14" t="s">
        <v>44</v>
      </c>
      <c r="B57" s="14" t="s">
        <v>39</v>
      </c>
      <c r="C57" s="15">
        <v>16.52</v>
      </c>
      <c r="D57" s="14">
        <v>0.29659999999999997</v>
      </c>
      <c r="E57" s="30">
        <f>ROUND(C57*D57,2)</f>
        <v>4.9000000000000004</v>
      </c>
      <c r="F57" s="16">
        <v>0</v>
      </c>
      <c r="G57" s="30">
        <f>ROUND(E57*F57,2)</f>
        <v>0</v>
      </c>
      <c r="H57" s="30">
        <f>ROUND(E57-G57,2)</f>
        <v>4.9000000000000004</v>
      </c>
    </row>
    <row r="58" spans="1:8" x14ac:dyDescent="0.25">
      <c r="A58" s="13" t="s">
        <v>45</v>
      </c>
      <c r="C58" s="30"/>
      <c r="E58" s="30"/>
    </row>
    <row r="59" spans="1:8" x14ac:dyDescent="0.25">
      <c r="A59" s="14" t="s">
        <v>38</v>
      </c>
      <c r="B59" s="14" t="s">
        <v>19</v>
      </c>
      <c r="C59" s="15">
        <v>4.4800000000000004</v>
      </c>
      <c r="D59" s="14">
        <v>3.4115000000000002</v>
      </c>
      <c r="E59" s="30">
        <f>ROUND(C59*D59,2)</f>
        <v>15.28</v>
      </c>
      <c r="F59" s="16">
        <v>0</v>
      </c>
      <c r="G59" s="30">
        <f>ROUND(E59*F59,2)</f>
        <v>0</v>
      </c>
      <c r="H59" s="30">
        <f>ROUND(E59-G59,2)</f>
        <v>15.28</v>
      </c>
    </row>
    <row r="60" spans="1:8" x14ac:dyDescent="0.25">
      <c r="A60" s="14" t="s">
        <v>134</v>
      </c>
      <c r="B60" s="14" t="s">
        <v>19</v>
      </c>
      <c r="C60" s="15">
        <v>4.4800000000000004</v>
      </c>
      <c r="D60" s="14">
        <v>1.4244000000000001</v>
      </c>
      <c r="E60" s="30">
        <f>ROUND(C60*D60,2)</f>
        <v>6.38</v>
      </c>
      <c r="F60" s="16">
        <v>0</v>
      </c>
      <c r="G60" s="30">
        <f>ROUND(E60*F60,2)</f>
        <v>0</v>
      </c>
      <c r="H60" s="30">
        <f>ROUND(E60-G60,2)</f>
        <v>6.38</v>
      </c>
    </row>
    <row r="61" spans="1:8" x14ac:dyDescent="0.25">
      <c r="A61" s="14" t="s">
        <v>91</v>
      </c>
      <c r="B61" s="14" t="s">
        <v>19</v>
      </c>
      <c r="C61" s="15">
        <v>4.4800000000000004</v>
      </c>
      <c r="D61" s="14">
        <v>0.2994</v>
      </c>
      <c r="E61" s="30">
        <f>ROUND(C61*D61,2)</f>
        <v>1.34</v>
      </c>
      <c r="F61" s="16">
        <v>0</v>
      </c>
      <c r="G61" s="30">
        <f>ROUND(E61*F61,2)</f>
        <v>0</v>
      </c>
      <c r="H61" s="30">
        <f>ROUND(E61-G61,2)</f>
        <v>1.34</v>
      </c>
    </row>
    <row r="62" spans="1:8" x14ac:dyDescent="0.25">
      <c r="A62" s="13" t="s">
        <v>47</v>
      </c>
      <c r="C62" s="30"/>
      <c r="E62" s="30"/>
    </row>
    <row r="63" spans="1:8" x14ac:dyDescent="0.25">
      <c r="A63" s="14" t="s">
        <v>42</v>
      </c>
      <c r="B63" s="14" t="s">
        <v>48</v>
      </c>
      <c r="C63" s="15">
        <v>5.98</v>
      </c>
      <c r="D63" s="14">
        <v>1</v>
      </c>
      <c r="E63" s="30">
        <f>ROUND(C63*D63,2)</f>
        <v>5.98</v>
      </c>
      <c r="F63" s="16">
        <v>0</v>
      </c>
      <c r="G63" s="30">
        <f>ROUND(E63*F63,2)</f>
        <v>0</v>
      </c>
      <c r="H63" s="30">
        <f t="shared" ref="H63:H69" si="3">ROUND(E63-G63,2)</f>
        <v>5.98</v>
      </c>
    </row>
    <row r="64" spans="1:8" x14ac:dyDescent="0.25">
      <c r="A64" s="14" t="s">
        <v>38</v>
      </c>
      <c r="B64" s="14" t="s">
        <v>48</v>
      </c>
      <c r="C64" s="15">
        <v>2.09</v>
      </c>
      <c r="D64" s="14">
        <v>1</v>
      </c>
      <c r="E64" s="30">
        <f>ROUND(C64*D64,2)</f>
        <v>2.09</v>
      </c>
      <c r="F64" s="16">
        <v>0</v>
      </c>
      <c r="G64" s="30">
        <f>ROUND(E64*F64,2)</f>
        <v>0</v>
      </c>
      <c r="H64" s="30">
        <f t="shared" si="3"/>
        <v>2.09</v>
      </c>
    </row>
    <row r="65" spans="1:8" x14ac:dyDescent="0.25">
      <c r="A65" s="14" t="s">
        <v>134</v>
      </c>
      <c r="B65" s="14" t="s">
        <v>48</v>
      </c>
      <c r="C65" s="15">
        <v>4.1500000000000004</v>
      </c>
      <c r="D65" s="14">
        <v>1</v>
      </c>
      <c r="E65" s="30">
        <f>ROUND(C65*D65,2)</f>
        <v>4.1500000000000004</v>
      </c>
      <c r="F65" s="16">
        <v>0</v>
      </c>
      <c r="G65" s="30">
        <f>ROUND(E65*F65,2)</f>
        <v>0</v>
      </c>
      <c r="H65" s="30">
        <f t="shared" si="3"/>
        <v>4.1500000000000004</v>
      </c>
    </row>
    <row r="66" spans="1:8" x14ac:dyDescent="0.25">
      <c r="A66" s="14" t="s">
        <v>91</v>
      </c>
      <c r="B66" s="14" t="s">
        <v>48</v>
      </c>
      <c r="C66" s="15">
        <v>0.4</v>
      </c>
      <c r="D66" s="14">
        <v>1</v>
      </c>
      <c r="E66" s="30">
        <f>ROUND(C66*D66,2)</f>
        <v>0.4</v>
      </c>
      <c r="F66" s="16">
        <v>0</v>
      </c>
      <c r="G66" s="30">
        <f>ROUND(E66*F66,2)</f>
        <v>0</v>
      </c>
      <c r="H66" s="30">
        <f t="shared" si="3"/>
        <v>0.4</v>
      </c>
    </row>
    <row r="67" spans="1:8" x14ac:dyDescent="0.25">
      <c r="A67" s="9" t="s">
        <v>49</v>
      </c>
      <c r="B67" s="9" t="s">
        <v>48</v>
      </c>
      <c r="C67" s="10">
        <v>18.16</v>
      </c>
      <c r="D67" s="9">
        <v>1</v>
      </c>
      <c r="E67" s="28">
        <f>ROUND(C67*D67,2)</f>
        <v>18.16</v>
      </c>
      <c r="F67" s="11">
        <v>0</v>
      </c>
      <c r="G67" s="28">
        <f>ROUND(E67*F67,2)</f>
        <v>0</v>
      </c>
      <c r="H67" s="28">
        <f t="shared" si="3"/>
        <v>18.16</v>
      </c>
    </row>
    <row r="68" spans="1:8" x14ac:dyDescent="0.25">
      <c r="A68" s="7" t="s">
        <v>50</v>
      </c>
      <c r="C68" s="30"/>
      <c r="E68" s="30">
        <f>SUM(E12:E67)</f>
        <v>488.06999999999988</v>
      </c>
      <c r="G68" s="12">
        <f>SUM(G12:G67)</f>
        <v>0</v>
      </c>
      <c r="H68" s="12">
        <f t="shared" si="3"/>
        <v>488.07</v>
      </c>
    </row>
    <row r="69" spans="1:8" x14ac:dyDescent="0.25">
      <c r="A69" s="7" t="s">
        <v>51</v>
      </c>
      <c r="C69" s="30"/>
      <c r="E69" s="30">
        <f>+E8-E68</f>
        <v>381.93000000000012</v>
      </c>
      <c r="G69" s="12">
        <f>+G8-G68</f>
        <v>0</v>
      </c>
      <c r="H69" s="12">
        <f t="shared" si="3"/>
        <v>381.93</v>
      </c>
    </row>
    <row r="70" spans="1:8" x14ac:dyDescent="0.25">
      <c r="A70" t="s">
        <v>12</v>
      </c>
      <c r="C70" s="30"/>
      <c r="E70" s="30"/>
    </row>
    <row r="71" spans="1:8" x14ac:dyDescent="0.25">
      <c r="A71" s="7" t="s">
        <v>52</v>
      </c>
      <c r="C71" s="30"/>
      <c r="E71" s="30"/>
    </row>
    <row r="72" spans="1:8" x14ac:dyDescent="0.25">
      <c r="A72" s="14" t="s">
        <v>42</v>
      </c>
      <c r="B72" s="14" t="s">
        <v>48</v>
      </c>
      <c r="C72" s="15">
        <v>14.68</v>
      </c>
      <c r="D72" s="14">
        <v>1</v>
      </c>
      <c r="E72" s="30">
        <f>ROUND(C72*D72,2)</f>
        <v>14.68</v>
      </c>
      <c r="F72" s="16">
        <v>0</v>
      </c>
      <c r="G72" s="30">
        <f>ROUND(E72*F72,2)</f>
        <v>0</v>
      </c>
      <c r="H72" s="30">
        <f t="shared" ref="H72:H78" si="4">ROUND(E72-G72,2)</f>
        <v>14.68</v>
      </c>
    </row>
    <row r="73" spans="1:8" x14ac:dyDescent="0.25">
      <c r="A73" s="14" t="s">
        <v>38</v>
      </c>
      <c r="B73" s="14" t="s">
        <v>48</v>
      </c>
      <c r="C73" s="15">
        <v>14.84</v>
      </c>
      <c r="D73" s="14">
        <v>1</v>
      </c>
      <c r="E73" s="30">
        <f>ROUND(C73*D73,2)</f>
        <v>14.84</v>
      </c>
      <c r="F73" s="16">
        <v>0</v>
      </c>
      <c r="G73" s="30">
        <f>ROUND(E73*F73,2)</f>
        <v>0</v>
      </c>
      <c r="H73" s="30">
        <f t="shared" si="4"/>
        <v>14.84</v>
      </c>
    </row>
    <row r="74" spans="1:8" x14ac:dyDescent="0.25">
      <c r="A74" s="14" t="s">
        <v>134</v>
      </c>
      <c r="B74" s="14" t="s">
        <v>48</v>
      </c>
      <c r="C74" s="15">
        <v>18.260000000000002</v>
      </c>
      <c r="D74" s="14">
        <v>1</v>
      </c>
      <c r="E74" s="30">
        <f>ROUND(C74*D74,2)</f>
        <v>18.260000000000002</v>
      </c>
      <c r="F74" s="16">
        <v>0</v>
      </c>
      <c r="G74" s="30">
        <f>ROUND(E74*F74,2)</f>
        <v>0</v>
      </c>
      <c r="H74" s="30">
        <f t="shared" si="4"/>
        <v>18.260000000000002</v>
      </c>
    </row>
    <row r="75" spans="1:8" x14ac:dyDescent="0.25">
      <c r="A75" s="9" t="s">
        <v>91</v>
      </c>
      <c r="B75" s="9" t="s">
        <v>48</v>
      </c>
      <c r="C75" s="10">
        <v>2.92</v>
      </c>
      <c r="D75" s="9">
        <v>1</v>
      </c>
      <c r="E75" s="28">
        <f>ROUND(C75*D75,2)</f>
        <v>2.92</v>
      </c>
      <c r="F75" s="11">
        <v>0</v>
      </c>
      <c r="G75" s="28">
        <f>ROUND(E75*F75,2)</f>
        <v>0</v>
      </c>
      <c r="H75" s="28">
        <f t="shared" si="4"/>
        <v>2.92</v>
      </c>
    </row>
    <row r="76" spans="1:8" x14ac:dyDescent="0.25">
      <c r="A76" s="7" t="s">
        <v>53</v>
      </c>
      <c r="C76" s="30"/>
      <c r="E76" s="30">
        <f>SUM(E72:E75)</f>
        <v>50.7</v>
      </c>
      <c r="G76" s="12">
        <f>SUM(G72:G75)</f>
        <v>0</v>
      </c>
      <c r="H76" s="12">
        <f t="shared" si="4"/>
        <v>50.7</v>
      </c>
    </row>
    <row r="77" spans="1:8" x14ac:dyDescent="0.25">
      <c r="A77" s="7" t="s">
        <v>54</v>
      </c>
      <c r="C77" s="30"/>
      <c r="E77" s="30">
        <f>+E68+E76</f>
        <v>538.76999999999987</v>
      </c>
      <c r="G77" s="12">
        <f>+G68+G76</f>
        <v>0</v>
      </c>
      <c r="H77" s="12">
        <f t="shared" si="4"/>
        <v>538.77</v>
      </c>
    </row>
    <row r="78" spans="1:8" x14ac:dyDescent="0.25">
      <c r="A78" s="7" t="s">
        <v>55</v>
      </c>
      <c r="C78" s="30"/>
      <c r="E78" s="30">
        <f>+E8-E77</f>
        <v>331.23000000000013</v>
      </c>
      <c r="G78" s="12">
        <f>+G8-G77</f>
        <v>0</v>
      </c>
      <c r="H78" s="12">
        <f t="shared" si="4"/>
        <v>331.23</v>
      </c>
    </row>
    <row r="79" spans="1:8" x14ac:dyDescent="0.25">
      <c r="A79" t="s">
        <v>120</v>
      </c>
      <c r="C79" s="30"/>
      <c r="E79" s="30"/>
    </row>
    <row r="80" spans="1:8" x14ac:dyDescent="0.25">
      <c r="A80" t="s">
        <v>427</v>
      </c>
      <c r="C80" s="30"/>
      <c r="E80" s="30"/>
    </row>
    <row r="81" spans="1:5" x14ac:dyDescent="0.25">
      <c r="C81" s="30"/>
      <c r="E81" s="30"/>
    </row>
    <row r="82" spans="1:5" x14ac:dyDescent="0.25">
      <c r="A82" s="7" t="s">
        <v>121</v>
      </c>
      <c r="C82" s="30"/>
      <c r="E82" s="30"/>
    </row>
    <row r="83" spans="1:5" x14ac:dyDescent="0.25">
      <c r="A83" s="7" t="s">
        <v>122</v>
      </c>
      <c r="C83" s="30"/>
      <c r="E83" s="30"/>
    </row>
    <row r="99" spans="1:5" x14ac:dyDescent="0.25">
      <c r="A99" s="7" t="s">
        <v>50</v>
      </c>
      <c r="E99" s="34">
        <f>VLOOKUP(A99,$A$1:$H$98,5,FALSE)</f>
        <v>488.06999999999988</v>
      </c>
    </row>
    <row r="100" spans="1:5" x14ac:dyDescent="0.25">
      <c r="A100" s="7" t="s">
        <v>295</v>
      </c>
      <c r="E100" s="34">
        <f>VLOOKUP(A100,$A$1:$H$98,5,FALSE)</f>
        <v>50.7</v>
      </c>
    </row>
    <row r="101" spans="1:5" x14ac:dyDescent="0.25">
      <c r="A101" s="7" t="s">
        <v>296</v>
      </c>
      <c r="E101" s="34">
        <f t="shared" ref="E101:E102" si="5">VLOOKUP(A101,$A$1:$H$98,5,FALSE)</f>
        <v>538.76999999999987</v>
      </c>
    </row>
    <row r="102" spans="1:5" x14ac:dyDescent="0.25">
      <c r="A102" s="7" t="s">
        <v>55</v>
      </c>
      <c r="E102" s="34">
        <f t="shared" si="5"/>
        <v>331.23000000000013</v>
      </c>
    </row>
    <row r="104" spans="1:5" x14ac:dyDescent="0.25">
      <c r="A104" s="43" t="s">
        <v>257</v>
      </c>
      <c r="D104" s="39" t="s">
        <v>258</v>
      </c>
    </row>
    <row r="105" spans="1:5" x14ac:dyDescent="0.25">
      <c r="B105" s="34">
        <f>E102</f>
        <v>331.23000000000013</v>
      </c>
      <c r="E105" s="34">
        <f>E102</f>
        <v>331.23000000000013</v>
      </c>
    </row>
    <row r="106" spans="1:5" x14ac:dyDescent="0.25">
      <c r="A106">
        <f>A107-Calculator!$B$15</f>
        <v>205</v>
      </c>
      <c r="B106">
        <f t="dataTable" ref="B106:B112" dt2D="0" dtr="0" r1="D7"/>
        <v>2394.58</v>
      </c>
      <c r="D106">
        <f>D107-Calculator!$B$27</f>
        <v>45</v>
      </c>
      <c r="E106">
        <f t="dataTable" ref="E106:E112" dt2D="0" dtr="0" r1="D7" ca="1"/>
        <v>117.78000000000009</v>
      </c>
    </row>
    <row r="107" spans="1:5" x14ac:dyDescent="0.25">
      <c r="A107">
        <f>A108-Calculator!$B$15</f>
        <v>210</v>
      </c>
      <c r="B107">
        <v>2465.73</v>
      </c>
      <c r="D107">
        <f>D108-Calculator!$B$27</f>
        <v>50</v>
      </c>
      <c r="E107">
        <v>188.93000000000006</v>
      </c>
    </row>
    <row r="108" spans="1:5" x14ac:dyDescent="0.25">
      <c r="A108">
        <f>A109-Calculator!$B$15</f>
        <v>215</v>
      </c>
      <c r="B108">
        <v>2536.88</v>
      </c>
      <c r="D108">
        <f>D109-Calculator!$B$27</f>
        <v>55</v>
      </c>
      <c r="E108">
        <v>260.08000000000004</v>
      </c>
    </row>
    <row r="109" spans="1:5" x14ac:dyDescent="0.25">
      <c r="A109">
        <f>Calculator!B10</f>
        <v>220</v>
      </c>
      <c r="B109">
        <v>2608.0300000000002</v>
      </c>
      <c r="D109">
        <f>Calculator!B22</f>
        <v>60</v>
      </c>
      <c r="E109">
        <v>331.23000000000013</v>
      </c>
    </row>
    <row r="110" spans="1:5" x14ac:dyDescent="0.25">
      <c r="A110">
        <f>A109+Calculator!$B$15</f>
        <v>225</v>
      </c>
      <c r="B110">
        <v>2679.1800000000003</v>
      </c>
      <c r="D110">
        <f>D109+Calculator!$B$27</f>
        <v>65</v>
      </c>
      <c r="E110">
        <v>402.38000000000011</v>
      </c>
    </row>
    <row r="111" spans="1:5" x14ac:dyDescent="0.25">
      <c r="A111">
        <f>A110+Calculator!$B$15</f>
        <v>230</v>
      </c>
      <c r="B111">
        <v>2750.33</v>
      </c>
      <c r="D111">
        <f>D110+Calculator!$B$27</f>
        <v>70</v>
      </c>
      <c r="E111">
        <v>473.53000000000009</v>
      </c>
    </row>
    <row r="112" spans="1:5" x14ac:dyDescent="0.25">
      <c r="A112">
        <f>A111+Calculator!$B$15</f>
        <v>235</v>
      </c>
      <c r="B112">
        <v>2821.48</v>
      </c>
      <c r="D112">
        <f>D111+Calculator!$B$27</f>
        <v>75</v>
      </c>
      <c r="E112">
        <v>544.68000000000006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93E1C-2704-4FF0-BB4E-6721A8893EBE}">
  <dimension ref="A1:H112"/>
  <sheetViews>
    <sheetView topLeftCell="A37" workbookViewId="0">
      <selection activeCell="D44" sqref="D44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218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406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466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124</v>
      </c>
      <c r="C7" s="49">
        <f>IF(Calculator!B7="Soybeans",Calculator!B13,IF(Calculator!B19="Soybeans",Calculator!B25,13.66))</f>
        <v>14.5</v>
      </c>
      <c r="D7" s="50">
        <f>IF(Calculator!B7="Soybeans",Calculator!B10,IF(Calculator!B19="Soybeans",Calculator!B22,42))</f>
        <v>60</v>
      </c>
      <c r="E7" s="28">
        <f>ROUND(C7*D7,2)</f>
        <v>870</v>
      </c>
      <c r="F7" s="11">
        <v>0</v>
      </c>
      <c r="G7" s="28">
        <f>ROUND(E7*F7,2)</f>
        <v>0</v>
      </c>
      <c r="H7" s="28">
        <f>ROUND(E7-G7,2)</f>
        <v>870</v>
      </c>
    </row>
    <row r="8" spans="1:8" x14ac:dyDescent="0.25">
      <c r="A8" s="7" t="s">
        <v>11</v>
      </c>
      <c r="C8" s="30"/>
      <c r="E8" s="30">
        <f>SUM(E7:E7)</f>
        <v>870</v>
      </c>
      <c r="G8" s="12">
        <f>SUM(G7:G7)</f>
        <v>0</v>
      </c>
      <c r="H8" s="12">
        <f>ROUND(E8-G8,2)</f>
        <v>870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5</v>
      </c>
      <c r="E12" s="30">
        <f>ROUND(C12*D12,2)</f>
        <v>38</v>
      </c>
      <c r="F12" s="16">
        <v>0</v>
      </c>
      <c r="G12" s="30">
        <f>ROUND(E12*F12,2)</f>
        <v>0</v>
      </c>
      <c r="H12" s="30">
        <f>ROUND(E12-G12,2)</f>
        <v>38</v>
      </c>
    </row>
    <row r="13" spans="1:8" x14ac:dyDescent="0.25">
      <c r="A13" s="13" t="s">
        <v>17</v>
      </c>
      <c r="C13" s="30"/>
      <c r="E13" s="30"/>
    </row>
    <row r="14" spans="1:8" x14ac:dyDescent="0.25">
      <c r="A14" s="14" t="s">
        <v>136</v>
      </c>
      <c r="B14" s="14" t="s">
        <v>18</v>
      </c>
      <c r="C14" s="15">
        <v>0.37</v>
      </c>
      <c r="D14" s="14">
        <v>16</v>
      </c>
      <c r="E14" s="30">
        <f>ROUND(C14*D14,2)</f>
        <v>5.92</v>
      </c>
      <c r="F14" s="16">
        <v>0</v>
      </c>
      <c r="G14" s="30">
        <f>ROUND(E14*F14,2)</f>
        <v>0</v>
      </c>
      <c r="H14" s="30">
        <f>ROUND(E14-G14,2)</f>
        <v>5.92</v>
      </c>
    </row>
    <row r="15" spans="1:8" x14ac:dyDescent="0.25">
      <c r="A15" s="14" t="s">
        <v>137</v>
      </c>
      <c r="B15" s="14" t="s">
        <v>19</v>
      </c>
      <c r="C15" s="15">
        <v>8.61</v>
      </c>
      <c r="D15" s="14">
        <v>0.6</v>
      </c>
      <c r="E15" s="30">
        <f>ROUND(C15*D15,2)</f>
        <v>5.17</v>
      </c>
      <c r="F15" s="16">
        <v>0</v>
      </c>
      <c r="G15" s="30">
        <f>ROUND(E15*F15,2)</f>
        <v>0</v>
      </c>
      <c r="H15" s="30">
        <f>ROUND(E15-G15,2)</f>
        <v>5.17</v>
      </c>
    </row>
    <row r="16" spans="1:8" x14ac:dyDescent="0.25">
      <c r="A16" s="13" t="s">
        <v>20</v>
      </c>
      <c r="C16" s="30"/>
      <c r="E16" s="30"/>
    </row>
    <row r="17" spans="1:8" x14ac:dyDescent="0.25">
      <c r="A17" s="14" t="s">
        <v>125</v>
      </c>
      <c r="B17" s="14" t="s">
        <v>21</v>
      </c>
      <c r="C17" s="15">
        <v>50</v>
      </c>
      <c r="D17" s="14">
        <v>0.87</v>
      </c>
      <c r="E17" s="30">
        <f>ROUND(C17*D17,2)</f>
        <v>43.5</v>
      </c>
      <c r="F17" s="16">
        <v>0</v>
      </c>
      <c r="G17" s="30">
        <f>ROUND(E17*F17,2)</f>
        <v>0</v>
      </c>
      <c r="H17" s="30">
        <f>ROUND(E17-G17,2)</f>
        <v>43.5</v>
      </c>
    </row>
    <row r="18" spans="1:8" x14ac:dyDescent="0.25">
      <c r="A18" s="14" t="s">
        <v>22</v>
      </c>
      <c r="B18" s="14" t="s">
        <v>21</v>
      </c>
      <c r="C18" s="15">
        <v>46.6</v>
      </c>
      <c r="D18" s="14">
        <v>1.33</v>
      </c>
      <c r="E18" s="30">
        <f>ROUND(C18*D18,2)</f>
        <v>61.98</v>
      </c>
      <c r="F18" s="16">
        <v>0</v>
      </c>
      <c r="G18" s="30">
        <f>ROUND(E18*F18,2)</f>
        <v>0</v>
      </c>
      <c r="H18" s="30">
        <f>ROUND(E18-G18,2)</f>
        <v>61.98</v>
      </c>
    </row>
    <row r="19" spans="1:8" x14ac:dyDescent="0.25">
      <c r="A19" s="13" t="s">
        <v>23</v>
      </c>
      <c r="C19" s="30"/>
      <c r="E19" s="30"/>
    </row>
    <row r="20" spans="1:8" x14ac:dyDescent="0.25">
      <c r="A20" s="14" t="s">
        <v>332</v>
      </c>
      <c r="B20" s="14" t="s">
        <v>18</v>
      </c>
      <c r="C20" s="15">
        <v>7.63</v>
      </c>
      <c r="D20" s="14">
        <v>1.6</v>
      </c>
      <c r="E20" s="30">
        <f>ROUND(C20*D20,2)</f>
        <v>12.21</v>
      </c>
      <c r="F20" s="16">
        <v>0</v>
      </c>
      <c r="G20" s="30">
        <f>ROUND(E20*F20,2)</f>
        <v>0</v>
      </c>
      <c r="H20" s="30">
        <f>ROUND(E20-G20,2)</f>
        <v>12.21</v>
      </c>
    </row>
    <row r="21" spans="1:8" x14ac:dyDescent="0.25">
      <c r="A21" s="14" t="s">
        <v>334</v>
      </c>
      <c r="B21" s="14" t="s">
        <v>18</v>
      </c>
      <c r="C21" s="15">
        <v>5.31</v>
      </c>
      <c r="D21" s="14">
        <v>13.7</v>
      </c>
      <c r="E21" s="30">
        <f>ROUND(C21*D21,2)</f>
        <v>72.75</v>
      </c>
      <c r="F21" s="16">
        <v>0</v>
      </c>
      <c r="G21" s="30">
        <f>ROUND(E21*F21,2)</f>
        <v>0</v>
      </c>
      <c r="H21" s="30">
        <f>ROUND(E21-G21,2)</f>
        <v>72.75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0.34</v>
      </c>
      <c r="D23" s="14">
        <v>96</v>
      </c>
      <c r="E23" s="30">
        <f t="shared" ref="E23:E31" si="0">ROUND(C23*D23,2)</f>
        <v>32.64</v>
      </c>
      <c r="F23" s="16">
        <v>0</v>
      </c>
      <c r="G23" s="30">
        <f t="shared" ref="G23:G31" si="1">ROUND(E23*F23,2)</f>
        <v>0</v>
      </c>
      <c r="H23" s="30">
        <f t="shared" ref="H23:H31" si="2">ROUND(E23-G23,2)</f>
        <v>32.64</v>
      </c>
    </row>
    <row r="24" spans="1:8" x14ac:dyDescent="0.25">
      <c r="A24" s="14" t="s">
        <v>138</v>
      </c>
      <c r="B24" s="14" t="s">
        <v>26</v>
      </c>
      <c r="C24" s="15">
        <v>3.33</v>
      </c>
      <c r="D24" s="14">
        <v>2</v>
      </c>
      <c r="E24" s="30">
        <f t="shared" si="0"/>
        <v>6.66</v>
      </c>
      <c r="F24" s="16">
        <v>0</v>
      </c>
      <c r="G24" s="30">
        <f t="shared" si="1"/>
        <v>0</v>
      </c>
      <c r="H24" s="30">
        <f t="shared" si="2"/>
        <v>6.66</v>
      </c>
    </row>
    <row r="25" spans="1:8" x14ac:dyDescent="0.25">
      <c r="A25" s="14" t="s">
        <v>104</v>
      </c>
      <c r="B25" s="14" t="s">
        <v>26</v>
      </c>
      <c r="C25" s="15">
        <v>13.86</v>
      </c>
      <c r="D25" s="14">
        <v>1</v>
      </c>
      <c r="E25" s="30">
        <f t="shared" si="0"/>
        <v>13.86</v>
      </c>
      <c r="F25" s="16">
        <v>0</v>
      </c>
      <c r="G25" s="30">
        <f t="shared" si="1"/>
        <v>0</v>
      </c>
      <c r="H25" s="30">
        <f t="shared" si="2"/>
        <v>13.86</v>
      </c>
    </row>
    <row r="26" spans="1:8" x14ac:dyDescent="0.25">
      <c r="A26" s="14" t="s">
        <v>139</v>
      </c>
      <c r="B26" s="14" t="s">
        <v>18</v>
      </c>
      <c r="C26" s="15">
        <v>3.2</v>
      </c>
      <c r="D26" s="14">
        <v>2</v>
      </c>
      <c r="E26" s="30">
        <f t="shared" si="0"/>
        <v>6.4</v>
      </c>
      <c r="F26" s="16">
        <v>0</v>
      </c>
      <c r="G26" s="30">
        <f t="shared" si="1"/>
        <v>0</v>
      </c>
      <c r="H26" s="30">
        <f t="shared" si="2"/>
        <v>6.4</v>
      </c>
    </row>
    <row r="27" spans="1:8" x14ac:dyDescent="0.25">
      <c r="A27" s="14" t="s">
        <v>140</v>
      </c>
      <c r="B27" s="14" t="s">
        <v>26</v>
      </c>
      <c r="C27" s="15">
        <v>11.75</v>
      </c>
      <c r="D27" s="14">
        <v>2</v>
      </c>
      <c r="E27" s="30">
        <f t="shared" si="0"/>
        <v>23.5</v>
      </c>
      <c r="F27" s="16">
        <v>0</v>
      </c>
      <c r="G27" s="30">
        <f t="shared" si="1"/>
        <v>0</v>
      </c>
      <c r="H27" s="30">
        <f t="shared" si="2"/>
        <v>23.5</v>
      </c>
    </row>
    <row r="28" spans="1:8" x14ac:dyDescent="0.25">
      <c r="A28" s="14" t="s">
        <v>105</v>
      </c>
      <c r="B28" s="14" t="s">
        <v>18</v>
      </c>
      <c r="C28" s="15">
        <v>0.37</v>
      </c>
      <c r="D28" s="14">
        <v>48</v>
      </c>
      <c r="E28" s="30">
        <f t="shared" si="0"/>
        <v>17.760000000000002</v>
      </c>
      <c r="F28" s="16">
        <v>0</v>
      </c>
      <c r="G28" s="30">
        <f t="shared" si="1"/>
        <v>0</v>
      </c>
      <c r="H28" s="30">
        <f t="shared" si="2"/>
        <v>17.760000000000002</v>
      </c>
    </row>
    <row r="29" spans="1:8" x14ac:dyDescent="0.25">
      <c r="A29" s="14" t="s">
        <v>398</v>
      </c>
      <c r="B29" s="14" t="s">
        <v>18</v>
      </c>
      <c r="C29" s="15">
        <v>0.83</v>
      </c>
      <c r="D29" s="14">
        <v>12.8</v>
      </c>
      <c r="E29" s="30">
        <f t="shared" si="0"/>
        <v>10.62</v>
      </c>
      <c r="F29" s="16">
        <v>0</v>
      </c>
      <c r="G29" s="30">
        <f t="shared" si="1"/>
        <v>0</v>
      </c>
      <c r="H29" s="30">
        <f t="shared" si="2"/>
        <v>10.62</v>
      </c>
    </row>
    <row r="30" spans="1:8" x14ac:dyDescent="0.25">
      <c r="A30" s="14" t="s">
        <v>74</v>
      </c>
      <c r="B30" s="14" t="s">
        <v>26</v>
      </c>
      <c r="C30" s="15">
        <v>11.45</v>
      </c>
      <c r="D30" s="14">
        <v>1</v>
      </c>
      <c r="E30" s="30">
        <f t="shared" si="0"/>
        <v>11.45</v>
      </c>
      <c r="F30" s="16">
        <v>0</v>
      </c>
      <c r="G30" s="30">
        <f t="shared" si="1"/>
        <v>0</v>
      </c>
      <c r="H30" s="30">
        <f t="shared" si="2"/>
        <v>11.45</v>
      </c>
    </row>
    <row r="31" spans="1:8" x14ac:dyDescent="0.25">
      <c r="A31" s="14" t="s">
        <v>461</v>
      </c>
      <c r="B31" s="14" t="s">
        <v>18</v>
      </c>
      <c r="C31" s="15">
        <v>8.76</v>
      </c>
      <c r="D31" s="14">
        <v>1.5</v>
      </c>
      <c r="E31" s="30">
        <f t="shared" si="0"/>
        <v>13.14</v>
      </c>
      <c r="F31" s="16">
        <v>0</v>
      </c>
      <c r="G31" s="30">
        <f t="shared" si="1"/>
        <v>0</v>
      </c>
      <c r="H31" s="30">
        <f t="shared" si="2"/>
        <v>13.14</v>
      </c>
    </row>
    <row r="32" spans="1:8" x14ac:dyDescent="0.25">
      <c r="A32" s="13" t="s">
        <v>27</v>
      </c>
      <c r="C32" s="30"/>
      <c r="E32" s="30"/>
    </row>
    <row r="33" spans="1:8" x14ac:dyDescent="0.25">
      <c r="A33" s="14" t="s">
        <v>141</v>
      </c>
      <c r="B33" s="14" t="s">
        <v>29</v>
      </c>
      <c r="C33" s="15">
        <v>6.62</v>
      </c>
      <c r="D33" s="14">
        <v>0.75</v>
      </c>
      <c r="E33" s="30">
        <f>ROUND(C33*D33,2)</f>
        <v>4.97</v>
      </c>
      <c r="F33" s="16">
        <v>0</v>
      </c>
      <c r="G33" s="30">
        <f>ROUND(E33*F33,2)</f>
        <v>0</v>
      </c>
      <c r="H33" s="30">
        <f>ROUND(E33-G33,2)</f>
        <v>4.97</v>
      </c>
    </row>
    <row r="34" spans="1:8" x14ac:dyDescent="0.25">
      <c r="A34" s="14" t="s">
        <v>142</v>
      </c>
      <c r="B34" s="14" t="s">
        <v>48</v>
      </c>
      <c r="C34" s="15">
        <v>8</v>
      </c>
      <c r="D34" s="14">
        <v>1</v>
      </c>
      <c r="E34" s="30">
        <f>ROUND(C34*D34,2)</f>
        <v>8</v>
      </c>
      <c r="F34" s="16">
        <v>0</v>
      </c>
      <c r="G34" s="30">
        <f>ROUND(E34*F34,2)</f>
        <v>0</v>
      </c>
      <c r="H34" s="30">
        <f>ROUND(E34-G34,2)</f>
        <v>8</v>
      </c>
    </row>
    <row r="35" spans="1:8" x14ac:dyDescent="0.25">
      <c r="A35" s="13" t="s">
        <v>30</v>
      </c>
      <c r="C35" s="30"/>
      <c r="E35" s="30"/>
    </row>
    <row r="36" spans="1:8" x14ac:dyDescent="0.25">
      <c r="A36" s="14" t="s">
        <v>31</v>
      </c>
      <c r="B36" s="14" t="s">
        <v>32</v>
      </c>
      <c r="C36" s="15">
        <v>0.24</v>
      </c>
      <c r="D36" s="14">
        <v>33</v>
      </c>
      <c r="E36" s="30">
        <f>ROUND(C36*D36,2)</f>
        <v>7.92</v>
      </c>
      <c r="F36" s="16">
        <v>0</v>
      </c>
      <c r="G36" s="30">
        <f>ROUND(E36*F36,2)</f>
        <v>0</v>
      </c>
      <c r="H36" s="30">
        <f>ROUND(E36-G36,2)</f>
        <v>7.92</v>
      </c>
    </row>
    <row r="37" spans="1:8" x14ac:dyDescent="0.25">
      <c r="A37" s="13" t="s">
        <v>33</v>
      </c>
      <c r="C37" s="30"/>
      <c r="E37" s="30"/>
    </row>
    <row r="38" spans="1:8" x14ac:dyDescent="0.25">
      <c r="A38" s="14" t="s">
        <v>143</v>
      </c>
      <c r="B38" s="14" t="s">
        <v>29</v>
      </c>
      <c r="C38" s="15">
        <v>1.1499999999999999</v>
      </c>
      <c r="D38" s="14">
        <v>50</v>
      </c>
      <c r="E38" s="30">
        <f>ROUND(C38*D38,2)</f>
        <v>57.5</v>
      </c>
      <c r="F38" s="16">
        <v>0</v>
      </c>
      <c r="G38" s="30">
        <f>ROUND(E38*F38,2)</f>
        <v>0</v>
      </c>
      <c r="H38" s="30">
        <f>ROUND(E38-G38,2)</f>
        <v>57.5</v>
      </c>
    </row>
    <row r="39" spans="1:8" x14ac:dyDescent="0.25">
      <c r="A39" s="13" t="s">
        <v>114</v>
      </c>
      <c r="C39" s="30"/>
      <c r="E39" s="30"/>
    </row>
    <row r="40" spans="1:8" x14ac:dyDescent="0.25">
      <c r="A40" s="14" t="s">
        <v>115</v>
      </c>
      <c r="B40" s="14" t="s">
        <v>26</v>
      </c>
      <c r="C40" s="15">
        <v>3.3</v>
      </c>
      <c r="D40" s="14">
        <v>1.1000000000000001</v>
      </c>
      <c r="E40" s="30">
        <f>ROUND(C40*D40,2)</f>
        <v>3.63</v>
      </c>
      <c r="F40" s="16">
        <v>0</v>
      </c>
      <c r="G40" s="30">
        <f>ROUND(E40*F40,2)</f>
        <v>0</v>
      </c>
      <c r="H40" s="30">
        <f>ROUND(E40-G40,2)</f>
        <v>3.63</v>
      </c>
    </row>
    <row r="41" spans="1:8" x14ac:dyDescent="0.25">
      <c r="A41" s="13" t="s">
        <v>61</v>
      </c>
      <c r="C41" s="30"/>
      <c r="E41" s="30"/>
    </row>
    <row r="42" spans="1:8" x14ac:dyDescent="0.25">
      <c r="A42" s="14" t="s">
        <v>62</v>
      </c>
      <c r="B42" s="14" t="s">
        <v>48</v>
      </c>
      <c r="C42" s="15">
        <v>7.5</v>
      </c>
      <c r="D42" s="14">
        <v>1</v>
      </c>
      <c r="E42" s="30">
        <f>ROUND(C42*D42,2)</f>
        <v>7.5</v>
      </c>
      <c r="F42" s="16">
        <v>0</v>
      </c>
      <c r="G42" s="30">
        <f>ROUND(E42*F42,2)</f>
        <v>0</v>
      </c>
      <c r="H42" s="30">
        <f>ROUND(E42-G42,2)</f>
        <v>7.5</v>
      </c>
    </row>
    <row r="43" spans="1:8" x14ac:dyDescent="0.25">
      <c r="A43" s="13" t="s">
        <v>131</v>
      </c>
      <c r="C43" s="30"/>
      <c r="E43" s="30"/>
    </row>
    <row r="44" spans="1:8" x14ac:dyDescent="0.25">
      <c r="A44" s="14" t="s">
        <v>144</v>
      </c>
      <c r="B44" s="14" t="s">
        <v>124</v>
      </c>
      <c r="C44" s="15">
        <v>0.27</v>
      </c>
      <c r="D44" s="14">
        <f>$D$7</f>
        <v>60</v>
      </c>
      <c r="E44" s="30">
        <f>ROUND(C44*D44,2)</f>
        <v>16.2</v>
      </c>
      <c r="F44" s="16">
        <v>0</v>
      </c>
      <c r="G44" s="30">
        <f>ROUND(E44*F44,2)</f>
        <v>0</v>
      </c>
      <c r="H44" s="30">
        <f>ROUND(E44-G44,2)</f>
        <v>16.2</v>
      </c>
    </row>
    <row r="45" spans="1:8" x14ac:dyDescent="0.25">
      <c r="A45" s="13" t="s">
        <v>34</v>
      </c>
      <c r="C45" s="30"/>
      <c r="E45" s="30"/>
    </row>
    <row r="46" spans="1:8" x14ac:dyDescent="0.25">
      <c r="A46" s="14" t="s">
        <v>35</v>
      </c>
      <c r="B46" s="14" t="s">
        <v>36</v>
      </c>
      <c r="C46" s="15">
        <v>58</v>
      </c>
      <c r="D46" s="14">
        <v>0.33300000000000002</v>
      </c>
      <c r="E46" s="30">
        <f>ROUND(C46*D46,2)</f>
        <v>19.309999999999999</v>
      </c>
      <c r="F46" s="16">
        <v>0</v>
      </c>
      <c r="G46" s="30">
        <f>ROUND(E46*F46,2)</f>
        <v>0</v>
      </c>
      <c r="H46" s="30">
        <f>ROUND(E46-G46,2)</f>
        <v>19.309999999999999</v>
      </c>
    </row>
    <row r="47" spans="1:8" x14ac:dyDescent="0.25">
      <c r="A47" s="13" t="s">
        <v>116</v>
      </c>
      <c r="C47" s="30"/>
      <c r="E47" s="30"/>
    </row>
    <row r="48" spans="1:8" x14ac:dyDescent="0.25">
      <c r="A48" s="14" t="s">
        <v>145</v>
      </c>
      <c r="B48" s="14" t="s">
        <v>48</v>
      </c>
      <c r="C48" s="15">
        <v>6.5</v>
      </c>
      <c r="D48" s="14">
        <v>1</v>
      </c>
      <c r="E48" s="30">
        <f>ROUND(C48*D48,2)</f>
        <v>6.5</v>
      </c>
      <c r="F48" s="16">
        <v>0</v>
      </c>
      <c r="G48" s="30">
        <f>ROUND(E48*F48,2)</f>
        <v>0</v>
      </c>
      <c r="H48" s="30">
        <f>ROUND(E48-G48,2)</f>
        <v>6.5</v>
      </c>
    </row>
    <row r="49" spans="1:8" x14ac:dyDescent="0.25">
      <c r="A49" s="13" t="s">
        <v>146</v>
      </c>
      <c r="C49" s="30"/>
      <c r="E49" s="30"/>
    </row>
    <row r="50" spans="1:8" x14ac:dyDescent="0.25">
      <c r="A50" s="14" t="s">
        <v>147</v>
      </c>
      <c r="B50" s="14" t="s">
        <v>48</v>
      </c>
      <c r="C50" s="15">
        <v>1.55</v>
      </c>
      <c r="D50" s="14">
        <v>1</v>
      </c>
      <c r="E50" s="30">
        <f>ROUND(C50*D50,2)</f>
        <v>1.55</v>
      </c>
      <c r="F50" s="16">
        <v>0</v>
      </c>
      <c r="G50" s="30">
        <f>ROUND(E50*F50,2)</f>
        <v>0</v>
      </c>
      <c r="H50" s="30">
        <f>ROUND(E50-G50,2)</f>
        <v>1.55</v>
      </c>
    </row>
    <row r="51" spans="1:8" x14ac:dyDescent="0.25">
      <c r="A51" s="13" t="s">
        <v>118</v>
      </c>
      <c r="C51" s="30"/>
      <c r="E51" s="30"/>
    </row>
    <row r="52" spans="1:8" x14ac:dyDescent="0.25">
      <c r="A52" s="14" t="s">
        <v>119</v>
      </c>
      <c r="B52" s="14" t="s">
        <v>48</v>
      </c>
      <c r="C52" s="15">
        <v>10</v>
      </c>
      <c r="D52" s="14">
        <v>0.33300000000000002</v>
      </c>
      <c r="E52" s="30">
        <f>ROUND(C52*D52,2)</f>
        <v>3.33</v>
      </c>
      <c r="F52" s="16">
        <v>0</v>
      </c>
      <c r="G52" s="30">
        <f>ROUND(E52*F52,2)</f>
        <v>0</v>
      </c>
      <c r="H52" s="30">
        <f>ROUND(E52-G52,2)</f>
        <v>3.33</v>
      </c>
    </row>
    <row r="53" spans="1:8" x14ac:dyDescent="0.25">
      <c r="A53" s="13" t="s">
        <v>37</v>
      </c>
      <c r="C53" s="30"/>
      <c r="E53" s="30"/>
    </row>
    <row r="54" spans="1:8" x14ac:dyDescent="0.25">
      <c r="A54" s="14" t="s">
        <v>38</v>
      </c>
      <c r="B54" s="14" t="s">
        <v>39</v>
      </c>
      <c r="C54" s="15">
        <v>16.54</v>
      </c>
      <c r="D54" s="14">
        <v>0.36009999999999998</v>
      </c>
      <c r="E54" s="30">
        <f>ROUND(C54*D54,2)</f>
        <v>5.96</v>
      </c>
      <c r="F54" s="16">
        <v>0</v>
      </c>
      <c r="G54" s="30">
        <f>ROUND(E54*F54,2)</f>
        <v>0</v>
      </c>
      <c r="H54" s="30">
        <f>ROUND(E54-G54,2)</f>
        <v>5.96</v>
      </c>
    </row>
    <row r="55" spans="1:8" x14ac:dyDescent="0.25">
      <c r="A55" s="14" t="s">
        <v>134</v>
      </c>
      <c r="B55" s="14" t="s">
        <v>39</v>
      </c>
      <c r="C55" s="15">
        <v>16.54</v>
      </c>
      <c r="D55" s="14">
        <v>8.5099999999999995E-2</v>
      </c>
      <c r="E55" s="30">
        <f>ROUND(C55*D55,2)</f>
        <v>1.41</v>
      </c>
      <c r="F55" s="16">
        <v>0</v>
      </c>
      <c r="G55" s="30">
        <f>ROUND(E55*F55,2)</f>
        <v>0</v>
      </c>
      <c r="H55" s="30">
        <f>ROUND(E55-G55,2)</f>
        <v>1.41</v>
      </c>
    </row>
    <row r="56" spans="1:8" x14ac:dyDescent="0.25">
      <c r="A56" s="14" t="s">
        <v>91</v>
      </c>
      <c r="B56" s="14" t="s">
        <v>39</v>
      </c>
      <c r="C56" s="15">
        <v>16.54</v>
      </c>
      <c r="D56" s="14">
        <v>2.35E-2</v>
      </c>
      <c r="E56" s="30">
        <f>ROUND(C56*D56,2)</f>
        <v>0.39</v>
      </c>
      <c r="F56" s="16">
        <v>0</v>
      </c>
      <c r="G56" s="30">
        <f>ROUND(E56*F56,2)</f>
        <v>0</v>
      </c>
      <c r="H56" s="30">
        <f>ROUND(E56-G56,2)</f>
        <v>0.39</v>
      </c>
    </row>
    <row r="57" spans="1:8" x14ac:dyDescent="0.25">
      <c r="A57" s="13" t="s">
        <v>40</v>
      </c>
      <c r="C57" s="30"/>
      <c r="E57" s="30"/>
    </row>
    <row r="58" spans="1:8" x14ac:dyDescent="0.25">
      <c r="A58" s="14" t="s">
        <v>41</v>
      </c>
      <c r="B58" s="14" t="s">
        <v>39</v>
      </c>
      <c r="C58" s="15">
        <v>9.06</v>
      </c>
      <c r="D58" s="14">
        <v>0.3</v>
      </c>
      <c r="E58" s="30">
        <f>ROUND(C58*D58,2)</f>
        <v>2.72</v>
      </c>
      <c r="F58" s="16">
        <v>0</v>
      </c>
      <c r="G58" s="30">
        <f>ROUND(E58*F58,2)</f>
        <v>0</v>
      </c>
      <c r="H58" s="30">
        <f>ROUND(E58-G58,2)</f>
        <v>2.72</v>
      </c>
    </row>
    <row r="59" spans="1:8" x14ac:dyDescent="0.25">
      <c r="A59" s="14" t="s">
        <v>42</v>
      </c>
      <c r="B59" s="14" t="s">
        <v>39</v>
      </c>
      <c r="C59" s="15">
        <v>9.06</v>
      </c>
      <c r="D59" s="14">
        <v>6.25E-2</v>
      </c>
      <c r="E59" s="30">
        <f>ROUND(C59*D59,2)</f>
        <v>0.56999999999999995</v>
      </c>
      <c r="F59" s="16">
        <v>0</v>
      </c>
      <c r="G59" s="30">
        <f>ROUND(E59*F59,2)</f>
        <v>0</v>
      </c>
      <c r="H59" s="30">
        <f>ROUND(E59-G59,2)</f>
        <v>0.56999999999999995</v>
      </c>
    </row>
    <row r="60" spans="1:8" x14ac:dyDescent="0.25">
      <c r="A60" s="13" t="s">
        <v>43</v>
      </c>
      <c r="C60" s="30"/>
      <c r="E60" s="30"/>
    </row>
    <row r="61" spans="1:8" x14ac:dyDescent="0.25">
      <c r="A61" s="14" t="s">
        <v>42</v>
      </c>
      <c r="B61" s="14" t="s">
        <v>39</v>
      </c>
      <c r="C61" s="15">
        <v>9.06</v>
      </c>
      <c r="D61" s="14">
        <v>5.0799999999999998E-2</v>
      </c>
      <c r="E61" s="30">
        <f>ROUND(C61*D61,2)</f>
        <v>0.46</v>
      </c>
      <c r="F61" s="16">
        <v>0</v>
      </c>
      <c r="G61" s="30">
        <f>ROUND(E61*F61,2)</f>
        <v>0</v>
      </c>
      <c r="H61" s="30">
        <f>ROUND(E61-G61,2)</f>
        <v>0.46</v>
      </c>
    </row>
    <row r="62" spans="1:8" x14ac:dyDescent="0.25">
      <c r="A62" s="14" t="s">
        <v>91</v>
      </c>
      <c r="B62" s="14" t="s">
        <v>39</v>
      </c>
      <c r="C62" s="15">
        <v>9.06</v>
      </c>
      <c r="D62" s="14">
        <v>1.18E-2</v>
      </c>
      <c r="E62" s="30">
        <f>ROUND(C62*D62,2)</f>
        <v>0.11</v>
      </c>
      <c r="F62" s="16">
        <v>0</v>
      </c>
      <c r="G62" s="30">
        <f>ROUND(E62*F62,2)</f>
        <v>0</v>
      </c>
      <c r="H62" s="30">
        <f>ROUND(E62-G62,2)</f>
        <v>0.11</v>
      </c>
    </row>
    <row r="63" spans="1:8" x14ac:dyDescent="0.25">
      <c r="A63" s="14" t="s">
        <v>44</v>
      </c>
      <c r="B63" s="14" t="s">
        <v>39</v>
      </c>
      <c r="C63" s="15">
        <v>16.510000000000002</v>
      </c>
      <c r="D63" s="14">
        <v>0.35120000000000001</v>
      </c>
      <c r="E63" s="30">
        <f>ROUND(C63*D63,2)</f>
        <v>5.8</v>
      </c>
      <c r="F63" s="16">
        <v>0</v>
      </c>
      <c r="G63" s="30">
        <f>ROUND(E63*F63,2)</f>
        <v>0</v>
      </c>
      <c r="H63" s="30">
        <f>ROUND(E63-G63,2)</f>
        <v>5.8</v>
      </c>
    </row>
    <row r="64" spans="1:8" x14ac:dyDescent="0.25">
      <c r="A64" s="13" t="s">
        <v>45</v>
      </c>
      <c r="C64" s="30"/>
      <c r="E64" s="30"/>
    </row>
    <row r="65" spans="1:8" x14ac:dyDescent="0.25">
      <c r="A65" s="14" t="s">
        <v>38</v>
      </c>
      <c r="B65" s="14" t="s">
        <v>19</v>
      </c>
      <c r="C65" s="15">
        <v>4.4800000000000004</v>
      </c>
      <c r="D65" s="14">
        <v>5.0744999999999996</v>
      </c>
      <c r="E65" s="30">
        <f>ROUND(C65*D65,2)</f>
        <v>22.73</v>
      </c>
      <c r="F65" s="16">
        <v>0</v>
      </c>
      <c r="G65" s="30">
        <f>ROUND(E65*F65,2)</f>
        <v>0</v>
      </c>
      <c r="H65" s="30">
        <f>ROUND(E65-G65,2)</f>
        <v>22.73</v>
      </c>
    </row>
    <row r="66" spans="1:8" x14ac:dyDescent="0.25">
      <c r="A66" s="14" t="s">
        <v>134</v>
      </c>
      <c r="B66" s="14" t="s">
        <v>19</v>
      </c>
      <c r="C66" s="15">
        <v>4.4800000000000004</v>
      </c>
      <c r="D66" s="14">
        <v>1.4244000000000001</v>
      </c>
      <c r="E66" s="30">
        <f>ROUND(C66*D66,2)</f>
        <v>6.38</v>
      </c>
      <c r="F66" s="16">
        <v>0</v>
      </c>
      <c r="G66" s="30">
        <f>ROUND(E66*F66,2)</f>
        <v>0</v>
      </c>
      <c r="H66" s="30">
        <f>ROUND(E66-G66,2)</f>
        <v>6.38</v>
      </c>
    </row>
    <row r="67" spans="1:8" x14ac:dyDescent="0.25">
      <c r="A67" s="14" t="s">
        <v>91</v>
      </c>
      <c r="B67" s="14" t="s">
        <v>19</v>
      </c>
      <c r="C67" s="15">
        <v>4.4800000000000004</v>
      </c>
      <c r="D67" s="14">
        <v>0.2994</v>
      </c>
      <c r="E67" s="30">
        <f>ROUND(C67*D67,2)</f>
        <v>1.34</v>
      </c>
      <c r="F67" s="16">
        <v>0</v>
      </c>
      <c r="G67" s="30">
        <f>ROUND(E67*F67,2)</f>
        <v>0</v>
      </c>
      <c r="H67" s="30">
        <f>ROUND(E67-G67,2)</f>
        <v>1.34</v>
      </c>
    </row>
    <row r="68" spans="1:8" x14ac:dyDescent="0.25">
      <c r="A68" s="14" t="s">
        <v>46</v>
      </c>
      <c r="B68" s="14" t="s">
        <v>19</v>
      </c>
      <c r="C68" s="15">
        <v>4.4800000000000004</v>
      </c>
      <c r="D68" s="14">
        <v>7.3316999999999997</v>
      </c>
      <c r="E68" s="30">
        <f>ROUND(C68*D68,2)</f>
        <v>32.85</v>
      </c>
      <c r="F68" s="16">
        <v>0</v>
      </c>
      <c r="G68" s="30">
        <f>ROUND(E68*F68,2)</f>
        <v>0</v>
      </c>
      <c r="H68" s="30">
        <f>ROUND(E68-G68,2)</f>
        <v>32.85</v>
      </c>
    </row>
    <row r="69" spans="1:8" x14ac:dyDescent="0.25">
      <c r="A69" s="13" t="s">
        <v>47</v>
      </c>
      <c r="C69" s="30"/>
      <c r="E69" s="30"/>
    </row>
    <row r="70" spans="1:8" x14ac:dyDescent="0.25">
      <c r="A70" s="14" t="s">
        <v>42</v>
      </c>
      <c r="B70" s="14" t="s">
        <v>48</v>
      </c>
      <c r="C70" s="15">
        <v>6.83</v>
      </c>
      <c r="D70" s="14">
        <v>1</v>
      </c>
      <c r="E70" s="30">
        <f t="shared" ref="E70:E75" si="3">ROUND(C70*D70,2)</f>
        <v>6.83</v>
      </c>
      <c r="F70" s="16">
        <v>0</v>
      </c>
      <c r="G70" s="30">
        <f t="shared" ref="G70:G75" si="4">ROUND(E70*F70,2)</f>
        <v>0</v>
      </c>
      <c r="H70" s="30">
        <f t="shared" ref="H70:H77" si="5">ROUND(E70-G70,2)</f>
        <v>6.83</v>
      </c>
    </row>
    <row r="71" spans="1:8" x14ac:dyDescent="0.25">
      <c r="A71" s="14" t="s">
        <v>38</v>
      </c>
      <c r="B71" s="14" t="s">
        <v>48</v>
      </c>
      <c r="C71" s="15">
        <v>3.16</v>
      </c>
      <c r="D71" s="14">
        <v>1</v>
      </c>
      <c r="E71" s="30">
        <f t="shared" si="3"/>
        <v>3.16</v>
      </c>
      <c r="F71" s="16">
        <v>0</v>
      </c>
      <c r="G71" s="30">
        <f t="shared" si="4"/>
        <v>0</v>
      </c>
      <c r="H71" s="30">
        <f t="shared" si="5"/>
        <v>3.16</v>
      </c>
    </row>
    <row r="72" spans="1:8" x14ac:dyDescent="0.25">
      <c r="A72" s="14" t="s">
        <v>134</v>
      </c>
      <c r="B72" s="14" t="s">
        <v>48</v>
      </c>
      <c r="C72" s="15">
        <v>4.1500000000000004</v>
      </c>
      <c r="D72" s="14">
        <v>1</v>
      </c>
      <c r="E72" s="30">
        <f t="shared" si="3"/>
        <v>4.1500000000000004</v>
      </c>
      <c r="F72" s="16">
        <v>0</v>
      </c>
      <c r="G72" s="30">
        <f t="shared" si="4"/>
        <v>0</v>
      </c>
      <c r="H72" s="30">
        <f t="shared" si="5"/>
        <v>4.1500000000000004</v>
      </c>
    </row>
    <row r="73" spans="1:8" x14ac:dyDescent="0.25">
      <c r="A73" s="14" t="s">
        <v>91</v>
      </c>
      <c r="B73" s="14" t="s">
        <v>48</v>
      </c>
      <c r="C73" s="15">
        <v>0.4</v>
      </c>
      <c r="D73" s="14">
        <v>1</v>
      </c>
      <c r="E73" s="30">
        <f t="shared" si="3"/>
        <v>0.4</v>
      </c>
      <c r="F73" s="16">
        <v>0</v>
      </c>
      <c r="G73" s="30">
        <f t="shared" si="4"/>
        <v>0</v>
      </c>
      <c r="H73" s="30">
        <f t="shared" si="5"/>
        <v>0.4</v>
      </c>
    </row>
    <row r="74" spans="1:8" x14ac:dyDescent="0.25">
      <c r="A74" s="14" t="s">
        <v>46</v>
      </c>
      <c r="B74" s="14" t="s">
        <v>48</v>
      </c>
      <c r="C74" s="15">
        <v>7.16</v>
      </c>
      <c r="D74" s="14">
        <v>1</v>
      </c>
      <c r="E74" s="30">
        <f t="shared" si="3"/>
        <v>7.16</v>
      </c>
      <c r="F74" s="16">
        <v>0</v>
      </c>
      <c r="G74" s="30">
        <f t="shared" si="4"/>
        <v>0</v>
      </c>
      <c r="H74" s="30">
        <f t="shared" si="5"/>
        <v>7.16</v>
      </c>
    </row>
    <row r="75" spans="1:8" x14ac:dyDescent="0.25">
      <c r="A75" s="9" t="s">
        <v>49</v>
      </c>
      <c r="B75" s="9" t="s">
        <v>48</v>
      </c>
      <c r="C75" s="10">
        <v>21.16</v>
      </c>
      <c r="D75" s="9">
        <v>1</v>
      </c>
      <c r="E75" s="28">
        <f t="shared" si="3"/>
        <v>21.16</v>
      </c>
      <c r="F75" s="11">
        <v>0</v>
      </c>
      <c r="G75" s="28">
        <f t="shared" si="4"/>
        <v>0</v>
      </c>
      <c r="H75" s="28">
        <f t="shared" si="5"/>
        <v>21.16</v>
      </c>
    </row>
    <row r="76" spans="1:8" x14ac:dyDescent="0.25">
      <c r="A76" s="7" t="s">
        <v>50</v>
      </c>
      <c r="C76" s="30"/>
      <c r="E76" s="30">
        <f>SUM(E12:E75)</f>
        <v>635.55000000000007</v>
      </c>
      <c r="G76" s="12">
        <f>SUM(G12:G75)</f>
        <v>0</v>
      </c>
      <c r="H76" s="12">
        <f t="shared" si="5"/>
        <v>635.54999999999995</v>
      </c>
    </row>
    <row r="77" spans="1:8" x14ac:dyDescent="0.25">
      <c r="A77" s="7" t="s">
        <v>51</v>
      </c>
      <c r="C77" s="30"/>
      <c r="E77" s="30">
        <f>+E8-E76</f>
        <v>234.44999999999993</v>
      </c>
      <c r="G77" s="12">
        <f>+G8-G76</f>
        <v>0</v>
      </c>
      <c r="H77" s="12">
        <f t="shared" si="5"/>
        <v>234.45</v>
      </c>
    </row>
    <row r="78" spans="1:8" x14ac:dyDescent="0.25">
      <c r="A78" t="s">
        <v>12</v>
      </c>
      <c r="C78" s="30"/>
      <c r="E78" s="30"/>
    </row>
    <row r="79" spans="1:8" x14ac:dyDescent="0.25">
      <c r="A79" s="7" t="s">
        <v>52</v>
      </c>
      <c r="C79" s="30"/>
      <c r="E79" s="30"/>
    </row>
    <row r="80" spans="1:8" x14ac:dyDescent="0.25">
      <c r="A80" s="14" t="s">
        <v>42</v>
      </c>
      <c r="B80" s="14" t="s">
        <v>48</v>
      </c>
      <c r="C80" s="15">
        <v>18.3</v>
      </c>
      <c r="D80" s="14">
        <v>1</v>
      </c>
      <c r="E80" s="30">
        <f>ROUND(C80*D80,2)</f>
        <v>18.3</v>
      </c>
      <c r="F80" s="16">
        <v>0</v>
      </c>
      <c r="G80" s="30">
        <f>ROUND(E80*F80,2)</f>
        <v>0</v>
      </c>
      <c r="H80" s="30">
        <f t="shared" ref="H80:H87" si="6">ROUND(E80-G80,2)</f>
        <v>18.3</v>
      </c>
    </row>
    <row r="81" spans="1:8" x14ac:dyDescent="0.25">
      <c r="A81" s="14" t="s">
        <v>38</v>
      </c>
      <c r="B81" s="14" t="s">
        <v>48</v>
      </c>
      <c r="C81" s="15">
        <v>22.39</v>
      </c>
      <c r="D81" s="14">
        <v>1</v>
      </c>
      <c r="E81" s="30">
        <f>ROUND(C81*D81,2)</f>
        <v>22.39</v>
      </c>
      <c r="F81" s="16">
        <v>0</v>
      </c>
      <c r="G81" s="30">
        <f>ROUND(E81*F81,2)</f>
        <v>0</v>
      </c>
      <c r="H81" s="30">
        <f t="shared" si="6"/>
        <v>22.39</v>
      </c>
    </row>
    <row r="82" spans="1:8" x14ac:dyDescent="0.25">
      <c r="A82" s="14" t="s">
        <v>134</v>
      </c>
      <c r="B82" s="14" t="s">
        <v>48</v>
      </c>
      <c r="C82" s="15">
        <v>18.260000000000002</v>
      </c>
      <c r="D82" s="14">
        <v>1</v>
      </c>
      <c r="E82" s="30">
        <f>ROUND(C82*D82,2)</f>
        <v>18.260000000000002</v>
      </c>
      <c r="F82" s="16">
        <v>0</v>
      </c>
      <c r="G82" s="30">
        <f>ROUND(E82*F82,2)</f>
        <v>0</v>
      </c>
      <c r="H82" s="30">
        <f t="shared" si="6"/>
        <v>18.260000000000002</v>
      </c>
    </row>
    <row r="83" spans="1:8" x14ac:dyDescent="0.25">
      <c r="A83" s="14" t="s">
        <v>91</v>
      </c>
      <c r="B83" s="14" t="s">
        <v>48</v>
      </c>
      <c r="C83" s="15">
        <v>2.92</v>
      </c>
      <c r="D83" s="14">
        <v>1</v>
      </c>
      <c r="E83" s="30">
        <f>ROUND(C83*D83,2)</f>
        <v>2.92</v>
      </c>
      <c r="F83" s="16">
        <v>0</v>
      </c>
      <c r="G83" s="30">
        <f>ROUND(E83*F83,2)</f>
        <v>0</v>
      </c>
      <c r="H83" s="30">
        <f t="shared" si="6"/>
        <v>2.92</v>
      </c>
    </row>
    <row r="84" spans="1:8" x14ac:dyDescent="0.25">
      <c r="A84" s="9" t="s">
        <v>46</v>
      </c>
      <c r="B84" s="9" t="s">
        <v>48</v>
      </c>
      <c r="C84" s="10">
        <v>65.010000000000005</v>
      </c>
      <c r="D84" s="9">
        <v>1</v>
      </c>
      <c r="E84" s="28">
        <f>ROUND(C84*D84,2)</f>
        <v>65.010000000000005</v>
      </c>
      <c r="F84" s="11">
        <v>0</v>
      </c>
      <c r="G84" s="28">
        <f>ROUND(E84*F84,2)</f>
        <v>0</v>
      </c>
      <c r="H84" s="28">
        <f t="shared" si="6"/>
        <v>65.010000000000005</v>
      </c>
    </row>
    <row r="85" spans="1:8" x14ac:dyDescent="0.25">
      <c r="A85" s="7" t="s">
        <v>53</v>
      </c>
      <c r="C85" s="30"/>
      <c r="E85" s="30">
        <f>SUM(E80:E84)</f>
        <v>126.88000000000001</v>
      </c>
      <c r="G85" s="12">
        <f>SUM(G80:G84)</f>
        <v>0</v>
      </c>
      <c r="H85" s="12">
        <f t="shared" si="6"/>
        <v>126.88</v>
      </c>
    </row>
    <row r="86" spans="1:8" x14ac:dyDescent="0.25">
      <c r="A86" s="7" t="s">
        <v>54</v>
      </c>
      <c r="C86" s="30"/>
      <c r="E86" s="30">
        <f>+E76+E85</f>
        <v>762.43000000000006</v>
      </c>
      <c r="G86" s="12">
        <f>+G76+G85</f>
        <v>0</v>
      </c>
      <c r="H86" s="12">
        <f t="shared" si="6"/>
        <v>762.43</v>
      </c>
    </row>
    <row r="87" spans="1:8" x14ac:dyDescent="0.25">
      <c r="A87" s="7" t="s">
        <v>55</v>
      </c>
      <c r="C87" s="30"/>
      <c r="E87" s="30">
        <f>+E8-E86</f>
        <v>107.56999999999994</v>
      </c>
      <c r="G87" s="12">
        <f>+G8-G86</f>
        <v>0</v>
      </c>
      <c r="H87" s="12">
        <f t="shared" si="6"/>
        <v>107.57</v>
      </c>
    </row>
    <row r="88" spans="1:8" x14ac:dyDescent="0.25">
      <c r="A88" t="s">
        <v>120</v>
      </c>
      <c r="C88" s="30"/>
      <c r="E88" s="30"/>
    </row>
    <row r="89" spans="1:8" x14ac:dyDescent="0.25">
      <c r="A89" t="s">
        <v>427</v>
      </c>
      <c r="C89" s="30"/>
      <c r="E89" s="30"/>
    </row>
    <row r="90" spans="1:8" x14ac:dyDescent="0.25">
      <c r="C90" s="30"/>
      <c r="E90" s="30"/>
    </row>
    <row r="91" spans="1:8" x14ac:dyDescent="0.25">
      <c r="A91" s="7" t="s">
        <v>121</v>
      </c>
      <c r="C91" s="30"/>
      <c r="E91" s="30"/>
    </row>
    <row r="92" spans="1:8" x14ac:dyDescent="0.25">
      <c r="A92" s="7" t="s">
        <v>122</v>
      </c>
      <c r="C92" s="30"/>
      <c r="E92" s="30"/>
    </row>
    <row r="99" spans="1:5" x14ac:dyDescent="0.25">
      <c r="A99" s="7" t="s">
        <v>50</v>
      </c>
      <c r="E99" s="34">
        <f>VLOOKUP(A99,$A$1:$H$98,5,FALSE)</f>
        <v>635.55000000000007</v>
      </c>
    </row>
    <row r="100" spans="1:5" x14ac:dyDescent="0.25">
      <c r="A100" s="7" t="s">
        <v>295</v>
      </c>
      <c r="E100" s="34">
        <f>VLOOKUP(A100,$A$1:$H$98,5,FALSE)</f>
        <v>126.88000000000001</v>
      </c>
    </row>
    <row r="101" spans="1:5" x14ac:dyDescent="0.25">
      <c r="A101" s="7" t="s">
        <v>296</v>
      </c>
      <c r="E101" s="34">
        <f t="shared" ref="E101:E102" si="7">VLOOKUP(A101,$A$1:$H$98,5,FALSE)</f>
        <v>762.43000000000006</v>
      </c>
    </row>
    <row r="102" spans="1:5" x14ac:dyDescent="0.25">
      <c r="A102" s="7" t="s">
        <v>55</v>
      </c>
      <c r="E102" s="34">
        <f t="shared" si="7"/>
        <v>107.56999999999994</v>
      </c>
    </row>
    <row r="104" spans="1:5" x14ac:dyDescent="0.25">
      <c r="A104" s="43" t="s">
        <v>257</v>
      </c>
      <c r="D104" s="39" t="s">
        <v>258</v>
      </c>
    </row>
    <row r="105" spans="1:5" x14ac:dyDescent="0.25">
      <c r="B105" s="34">
        <f>E102</f>
        <v>107.56999999999994</v>
      </c>
      <c r="E105" s="34">
        <f>E102</f>
        <v>107.56999999999994</v>
      </c>
    </row>
    <row r="106" spans="1:5" x14ac:dyDescent="0.25">
      <c r="A106">
        <f>A107-Calculator!$B$15</f>
        <v>205</v>
      </c>
      <c r="B106">
        <f t="dataTable" ref="B106:B112" dt2D="0" dtr="0" r1="D7"/>
        <v>2170.92</v>
      </c>
      <c r="D106">
        <f>D107-Calculator!$B$27</f>
        <v>45</v>
      </c>
      <c r="E106">
        <f t="dataTable" ref="E106:E112" dt2D="0" dtr="0" r1="D7" ca="1"/>
        <v>-105.88</v>
      </c>
    </row>
    <row r="107" spans="1:5" x14ac:dyDescent="0.25">
      <c r="A107">
        <f>A108-Calculator!$B$15</f>
        <v>210</v>
      </c>
      <c r="B107">
        <v>2242.0699999999997</v>
      </c>
      <c r="D107">
        <f>D108-Calculator!$B$27</f>
        <v>50</v>
      </c>
      <c r="E107">
        <v>-34.730000000000018</v>
      </c>
    </row>
    <row r="108" spans="1:5" x14ac:dyDescent="0.25">
      <c r="A108">
        <f>A109-Calculator!$B$15</f>
        <v>215</v>
      </c>
      <c r="B108">
        <v>2313.2200000000003</v>
      </c>
      <c r="D108">
        <f>D109-Calculator!$B$27</f>
        <v>55</v>
      </c>
      <c r="E108">
        <v>36.419999999999959</v>
      </c>
    </row>
    <row r="109" spans="1:5" x14ac:dyDescent="0.25">
      <c r="A109">
        <f>Calculator!B10</f>
        <v>220</v>
      </c>
      <c r="B109">
        <v>2384.37</v>
      </c>
      <c r="D109">
        <f>Calculator!B22</f>
        <v>60</v>
      </c>
      <c r="E109">
        <v>107.56999999999994</v>
      </c>
    </row>
    <row r="110" spans="1:5" x14ac:dyDescent="0.25">
      <c r="A110">
        <f>A109+Calculator!$B$15</f>
        <v>225</v>
      </c>
      <c r="B110">
        <v>2455.52</v>
      </c>
      <c r="D110">
        <f>D109+Calculator!$B$27</f>
        <v>65</v>
      </c>
      <c r="E110">
        <v>178.71999999999991</v>
      </c>
    </row>
    <row r="111" spans="1:5" x14ac:dyDescent="0.25">
      <c r="A111">
        <f>A110+Calculator!$B$15</f>
        <v>230</v>
      </c>
      <c r="B111">
        <v>2526.67</v>
      </c>
      <c r="D111">
        <f>D110+Calculator!$B$27</f>
        <v>70</v>
      </c>
      <c r="E111">
        <v>249.86999999999989</v>
      </c>
    </row>
    <row r="112" spans="1:5" x14ac:dyDescent="0.25">
      <c r="A112">
        <f>A111+Calculator!$B$15</f>
        <v>235</v>
      </c>
      <c r="B112">
        <v>2597.8199999999997</v>
      </c>
      <c r="D112">
        <f>D111+Calculator!$B$27</f>
        <v>75</v>
      </c>
      <c r="E112">
        <v>321.01999999999987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52778-45FF-486E-B09F-6CD71F3AF918}">
  <dimension ref="A1:H112"/>
  <sheetViews>
    <sheetView topLeftCell="A31" workbookViewId="0">
      <selection activeCell="D40" sqref="D40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224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406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465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124</v>
      </c>
      <c r="C7" s="49">
        <f>IF(Calculator!B7="Soybeans",Calculator!B13,IF(Calculator!B19="Soybeans",Calculator!B25,13.66))</f>
        <v>14.5</v>
      </c>
      <c r="D7" s="50">
        <f>IF(Calculator!B7="Soybeans",Calculator!B10,IF(Calculator!B19="Soybeans",Calculator!B22,42))</f>
        <v>60</v>
      </c>
      <c r="E7" s="28">
        <f>ROUND(C7*D7,2)</f>
        <v>870</v>
      </c>
      <c r="F7" s="11">
        <v>0</v>
      </c>
      <c r="G7" s="28">
        <f>ROUND(E7*F7,2)</f>
        <v>0</v>
      </c>
      <c r="H7" s="28">
        <f>ROUND(E7-G7,2)</f>
        <v>870</v>
      </c>
    </row>
    <row r="8" spans="1:8" x14ac:dyDescent="0.25">
      <c r="A8" s="7" t="s">
        <v>11</v>
      </c>
      <c r="C8" s="30"/>
      <c r="E8" s="30">
        <f>SUM(E7:E7)</f>
        <v>870</v>
      </c>
      <c r="G8" s="12">
        <f>SUM(G7:G7)</f>
        <v>0</v>
      </c>
      <c r="H8" s="12">
        <f>ROUND(E8-G8,2)</f>
        <v>870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4</v>
      </c>
      <c r="E12" s="30">
        <f>ROUND(C12*D12,2)</f>
        <v>30.4</v>
      </c>
      <c r="F12" s="16">
        <v>0</v>
      </c>
      <c r="G12" s="30">
        <f>ROUND(E12*F12,2)</f>
        <v>0</v>
      </c>
      <c r="H12" s="30">
        <f>ROUND(E12-G12,2)</f>
        <v>30.4</v>
      </c>
    </row>
    <row r="13" spans="1:8" x14ac:dyDescent="0.25">
      <c r="A13" s="13" t="s">
        <v>17</v>
      </c>
      <c r="C13" s="30"/>
      <c r="E13" s="30"/>
    </row>
    <row r="14" spans="1:8" x14ac:dyDescent="0.25">
      <c r="A14" s="14" t="s">
        <v>136</v>
      </c>
      <c r="B14" s="14" t="s">
        <v>18</v>
      </c>
      <c r="C14" s="15">
        <v>0.37</v>
      </c>
      <c r="D14" s="14">
        <v>16</v>
      </c>
      <c r="E14" s="30">
        <f>ROUND(C14*D14,2)</f>
        <v>5.92</v>
      </c>
      <c r="F14" s="16">
        <v>0</v>
      </c>
      <c r="G14" s="30">
        <f>ROUND(E14*F14,2)</f>
        <v>0</v>
      </c>
      <c r="H14" s="30">
        <f>ROUND(E14-G14,2)</f>
        <v>5.92</v>
      </c>
    </row>
    <row r="15" spans="1:8" x14ac:dyDescent="0.25">
      <c r="A15" s="14" t="s">
        <v>137</v>
      </c>
      <c r="B15" s="14" t="s">
        <v>19</v>
      </c>
      <c r="C15" s="15">
        <v>8.61</v>
      </c>
      <c r="D15" s="14">
        <v>0.6</v>
      </c>
      <c r="E15" s="30">
        <f>ROUND(C15*D15,2)</f>
        <v>5.17</v>
      </c>
      <c r="F15" s="16">
        <v>0</v>
      </c>
      <c r="G15" s="30">
        <f>ROUND(E15*F15,2)</f>
        <v>0</v>
      </c>
      <c r="H15" s="30">
        <f>ROUND(E15-G15,2)</f>
        <v>5.17</v>
      </c>
    </row>
    <row r="16" spans="1:8" x14ac:dyDescent="0.25">
      <c r="A16" s="13" t="s">
        <v>20</v>
      </c>
      <c r="C16" s="30"/>
      <c r="E16" s="30"/>
    </row>
    <row r="17" spans="1:8" x14ac:dyDescent="0.25">
      <c r="A17" s="14" t="s">
        <v>125</v>
      </c>
      <c r="B17" s="14" t="s">
        <v>21</v>
      </c>
      <c r="C17" s="15">
        <v>50</v>
      </c>
      <c r="D17" s="14">
        <v>0.87</v>
      </c>
      <c r="E17" s="30">
        <f>ROUND(C17*D17,2)</f>
        <v>43.5</v>
      </c>
      <c r="F17" s="16">
        <v>0</v>
      </c>
      <c r="G17" s="30">
        <f>ROUND(E17*F17,2)</f>
        <v>0</v>
      </c>
      <c r="H17" s="30">
        <f>ROUND(E17-G17,2)</f>
        <v>43.5</v>
      </c>
    </row>
    <row r="18" spans="1:8" x14ac:dyDescent="0.25">
      <c r="A18" s="14" t="s">
        <v>22</v>
      </c>
      <c r="B18" s="14" t="s">
        <v>21</v>
      </c>
      <c r="C18" s="15">
        <v>46.6</v>
      </c>
      <c r="D18" s="14">
        <v>1.33</v>
      </c>
      <c r="E18" s="30">
        <f>ROUND(C18*D18,2)</f>
        <v>61.98</v>
      </c>
      <c r="F18" s="16">
        <v>0</v>
      </c>
      <c r="G18" s="30">
        <f>ROUND(E18*F18,2)</f>
        <v>0</v>
      </c>
      <c r="H18" s="30">
        <f>ROUND(E18-G18,2)</f>
        <v>61.98</v>
      </c>
    </row>
    <row r="19" spans="1:8" x14ac:dyDescent="0.25">
      <c r="A19" s="13" t="s">
        <v>23</v>
      </c>
      <c r="C19" s="30"/>
      <c r="E19" s="30"/>
    </row>
    <row r="20" spans="1:8" x14ac:dyDescent="0.25">
      <c r="A20" s="14" t="s">
        <v>332</v>
      </c>
      <c r="B20" s="14" t="s">
        <v>18</v>
      </c>
      <c r="C20" s="15">
        <v>7.63</v>
      </c>
      <c r="D20" s="14">
        <v>1.6</v>
      </c>
      <c r="E20" s="30">
        <f>ROUND(C20*D20,2)</f>
        <v>12.21</v>
      </c>
      <c r="F20" s="16">
        <v>0</v>
      </c>
      <c r="G20" s="30">
        <f>ROUND(E20*F20,2)</f>
        <v>0</v>
      </c>
      <c r="H20" s="30">
        <f>ROUND(E20-G20,2)</f>
        <v>12.21</v>
      </c>
    </row>
    <row r="21" spans="1:8" x14ac:dyDescent="0.25">
      <c r="A21" s="14" t="s">
        <v>334</v>
      </c>
      <c r="B21" s="14" t="s">
        <v>18</v>
      </c>
      <c r="C21" s="15">
        <v>5.31</v>
      </c>
      <c r="D21" s="14">
        <v>13.7</v>
      </c>
      <c r="E21" s="30">
        <f>ROUND(C21*D21,2)</f>
        <v>72.75</v>
      </c>
      <c r="F21" s="16">
        <v>0</v>
      </c>
      <c r="G21" s="30">
        <f>ROUND(E21*F21,2)</f>
        <v>0</v>
      </c>
      <c r="H21" s="30">
        <f>ROUND(E21-G21,2)</f>
        <v>72.75</v>
      </c>
    </row>
    <row r="22" spans="1:8" x14ac:dyDescent="0.25">
      <c r="A22" s="13" t="s">
        <v>24</v>
      </c>
      <c r="C22" s="30"/>
      <c r="E22" s="30"/>
    </row>
    <row r="23" spans="1:8" x14ac:dyDescent="0.25">
      <c r="A23" s="14" t="s">
        <v>25</v>
      </c>
      <c r="B23" s="14" t="s">
        <v>18</v>
      </c>
      <c r="C23" s="15">
        <v>0.34</v>
      </c>
      <c r="D23" s="14">
        <v>96</v>
      </c>
      <c r="E23" s="30">
        <f t="shared" ref="E23:E29" si="0">ROUND(C23*D23,2)</f>
        <v>32.64</v>
      </c>
      <c r="F23" s="16">
        <v>0</v>
      </c>
      <c r="G23" s="30">
        <f t="shared" ref="G23:G29" si="1">ROUND(E23*F23,2)</f>
        <v>0</v>
      </c>
      <c r="H23" s="30">
        <f t="shared" ref="H23:H29" si="2">ROUND(E23-G23,2)</f>
        <v>32.64</v>
      </c>
    </row>
    <row r="24" spans="1:8" x14ac:dyDescent="0.25">
      <c r="A24" s="14" t="s">
        <v>104</v>
      </c>
      <c r="B24" s="14" t="s">
        <v>26</v>
      </c>
      <c r="C24" s="15">
        <v>13.86</v>
      </c>
      <c r="D24" s="14">
        <v>1</v>
      </c>
      <c r="E24" s="30">
        <f t="shared" si="0"/>
        <v>13.86</v>
      </c>
      <c r="F24" s="16">
        <v>0</v>
      </c>
      <c r="G24" s="30">
        <f t="shared" si="1"/>
        <v>0</v>
      </c>
      <c r="H24" s="30">
        <f t="shared" si="2"/>
        <v>13.86</v>
      </c>
    </row>
    <row r="25" spans="1:8" x14ac:dyDescent="0.25">
      <c r="A25" s="14" t="s">
        <v>139</v>
      </c>
      <c r="B25" s="14" t="s">
        <v>18</v>
      </c>
      <c r="C25" s="15">
        <v>3.2</v>
      </c>
      <c r="D25" s="14">
        <v>2</v>
      </c>
      <c r="E25" s="30">
        <f t="shared" si="0"/>
        <v>6.4</v>
      </c>
      <c r="F25" s="16">
        <v>0</v>
      </c>
      <c r="G25" s="30">
        <f t="shared" si="1"/>
        <v>0</v>
      </c>
      <c r="H25" s="30">
        <f t="shared" si="2"/>
        <v>6.4</v>
      </c>
    </row>
    <row r="26" spans="1:8" x14ac:dyDescent="0.25">
      <c r="A26" s="14" t="s">
        <v>140</v>
      </c>
      <c r="B26" s="14" t="s">
        <v>26</v>
      </c>
      <c r="C26" s="15">
        <v>11.75</v>
      </c>
      <c r="D26" s="14">
        <v>2</v>
      </c>
      <c r="E26" s="30">
        <f t="shared" si="0"/>
        <v>23.5</v>
      </c>
      <c r="F26" s="16">
        <v>0</v>
      </c>
      <c r="G26" s="30">
        <f t="shared" si="1"/>
        <v>0</v>
      </c>
      <c r="H26" s="30">
        <f t="shared" si="2"/>
        <v>23.5</v>
      </c>
    </row>
    <row r="27" spans="1:8" x14ac:dyDescent="0.25">
      <c r="A27" s="14" t="s">
        <v>105</v>
      </c>
      <c r="B27" s="14" t="s">
        <v>18</v>
      </c>
      <c r="C27" s="15">
        <v>0.37</v>
      </c>
      <c r="D27" s="14">
        <v>48</v>
      </c>
      <c r="E27" s="30">
        <f t="shared" si="0"/>
        <v>17.760000000000002</v>
      </c>
      <c r="F27" s="16">
        <v>0</v>
      </c>
      <c r="G27" s="30">
        <f t="shared" si="1"/>
        <v>0</v>
      </c>
      <c r="H27" s="30">
        <f t="shared" si="2"/>
        <v>17.760000000000002</v>
      </c>
    </row>
    <row r="28" spans="1:8" x14ac:dyDescent="0.25">
      <c r="A28" s="14" t="s">
        <v>398</v>
      </c>
      <c r="B28" s="14" t="s">
        <v>18</v>
      </c>
      <c r="C28" s="15">
        <v>0.83</v>
      </c>
      <c r="D28" s="14">
        <v>12.8</v>
      </c>
      <c r="E28" s="30">
        <f t="shared" si="0"/>
        <v>10.62</v>
      </c>
      <c r="F28" s="16">
        <v>0</v>
      </c>
      <c r="G28" s="30">
        <f t="shared" si="1"/>
        <v>0</v>
      </c>
      <c r="H28" s="30">
        <f t="shared" si="2"/>
        <v>10.62</v>
      </c>
    </row>
    <row r="29" spans="1:8" x14ac:dyDescent="0.25">
      <c r="A29" s="14" t="s">
        <v>74</v>
      </c>
      <c r="B29" s="14" t="s">
        <v>26</v>
      </c>
      <c r="C29" s="15">
        <v>11.45</v>
      </c>
      <c r="D29" s="14">
        <v>1</v>
      </c>
      <c r="E29" s="30">
        <f t="shared" si="0"/>
        <v>11.45</v>
      </c>
      <c r="F29" s="16">
        <v>0</v>
      </c>
      <c r="G29" s="30">
        <f t="shared" si="1"/>
        <v>0</v>
      </c>
      <c r="H29" s="30">
        <f t="shared" si="2"/>
        <v>11.45</v>
      </c>
    </row>
    <row r="30" spans="1:8" x14ac:dyDescent="0.25">
      <c r="A30" s="13" t="s">
        <v>27</v>
      </c>
      <c r="C30" s="30"/>
      <c r="E30" s="30"/>
    </row>
    <row r="31" spans="1:8" x14ac:dyDescent="0.25">
      <c r="A31" s="14" t="s">
        <v>141</v>
      </c>
      <c r="B31" s="14" t="s">
        <v>29</v>
      </c>
      <c r="C31" s="15">
        <v>6.62</v>
      </c>
      <c r="D31" s="14">
        <v>0.75</v>
      </c>
      <c r="E31" s="30">
        <f>ROUND(C31*D31,2)</f>
        <v>4.97</v>
      </c>
      <c r="F31" s="16">
        <v>0</v>
      </c>
      <c r="G31" s="30">
        <f>ROUND(E31*F31,2)</f>
        <v>0</v>
      </c>
      <c r="H31" s="30">
        <f>ROUND(E31-G31,2)</f>
        <v>4.97</v>
      </c>
    </row>
    <row r="32" spans="1:8" x14ac:dyDescent="0.25">
      <c r="A32" s="14" t="s">
        <v>142</v>
      </c>
      <c r="B32" s="14" t="s">
        <v>48</v>
      </c>
      <c r="C32" s="15">
        <v>8</v>
      </c>
      <c r="D32" s="14">
        <v>1</v>
      </c>
      <c r="E32" s="30">
        <f>ROUND(C32*D32,2)</f>
        <v>8</v>
      </c>
      <c r="F32" s="16">
        <v>0</v>
      </c>
      <c r="G32" s="30">
        <f>ROUND(E32*F32,2)</f>
        <v>0</v>
      </c>
      <c r="H32" s="30">
        <f>ROUND(E32-G32,2)</f>
        <v>8</v>
      </c>
    </row>
    <row r="33" spans="1:8" x14ac:dyDescent="0.25">
      <c r="A33" s="13" t="s">
        <v>33</v>
      </c>
      <c r="C33" s="30"/>
      <c r="E33" s="30"/>
    </row>
    <row r="34" spans="1:8" x14ac:dyDescent="0.25">
      <c r="A34" s="14" t="s">
        <v>143</v>
      </c>
      <c r="B34" s="14" t="s">
        <v>29</v>
      </c>
      <c r="C34" s="15">
        <v>1.1499999999999999</v>
      </c>
      <c r="D34" s="14">
        <v>50</v>
      </c>
      <c r="E34" s="30">
        <f>ROUND(C34*D34,2)</f>
        <v>57.5</v>
      </c>
      <c r="F34" s="16">
        <v>0</v>
      </c>
      <c r="G34" s="30">
        <f>ROUND(E34*F34,2)</f>
        <v>0</v>
      </c>
      <c r="H34" s="30">
        <f>ROUND(E34-G34,2)</f>
        <v>57.5</v>
      </c>
    </row>
    <row r="35" spans="1:8" x14ac:dyDescent="0.25">
      <c r="A35" s="13" t="s">
        <v>114</v>
      </c>
      <c r="C35" s="30"/>
      <c r="E35" s="30"/>
    </row>
    <row r="36" spans="1:8" x14ac:dyDescent="0.25">
      <c r="A36" s="14" t="s">
        <v>115</v>
      </c>
      <c r="B36" s="14" t="s">
        <v>26</v>
      </c>
      <c r="C36" s="15">
        <v>3.3</v>
      </c>
      <c r="D36" s="14">
        <v>1.1000000000000001</v>
      </c>
      <c r="E36" s="30">
        <f>ROUND(C36*D36,2)</f>
        <v>3.63</v>
      </c>
      <c r="F36" s="16">
        <v>0</v>
      </c>
      <c r="G36" s="30">
        <f>ROUND(E36*F36,2)</f>
        <v>0</v>
      </c>
      <c r="H36" s="30">
        <f>ROUND(E36-G36,2)</f>
        <v>3.63</v>
      </c>
    </row>
    <row r="37" spans="1:8" x14ac:dyDescent="0.25">
      <c r="A37" s="13" t="s">
        <v>61</v>
      </c>
      <c r="C37" s="30"/>
      <c r="E37" s="30"/>
    </row>
    <row r="38" spans="1:8" x14ac:dyDescent="0.25">
      <c r="A38" s="14" t="s">
        <v>62</v>
      </c>
      <c r="B38" s="14" t="s">
        <v>48</v>
      </c>
      <c r="C38" s="15">
        <v>7.5</v>
      </c>
      <c r="D38" s="14">
        <v>1</v>
      </c>
      <c r="E38" s="30">
        <f>ROUND(C38*D38,2)</f>
        <v>7.5</v>
      </c>
      <c r="F38" s="16">
        <v>0</v>
      </c>
      <c r="G38" s="30">
        <f>ROUND(E38*F38,2)</f>
        <v>0</v>
      </c>
      <c r="H38" s="30">
        <f>ROUND(E38-G38,2)</f>
        <v>7.5</v>
      </c>
    </row>
    <row r="39" spans="1:8" x14ac:dyDescent="0.25">
      <c r="A39" s="13" t="s">
        <v>131</v>
      </c>
      <c r="C39" s="30"/>
      <c r="E39" s="30"/>
    </row>
    <row r="40" spans="1:8" x14ac:dyDescent="0.25">
      <c r="A40" s="14" t="s">
        <v>144</v>
      </c>
      <c r="B40" s="14" t="s">
        <v>124</v>
      </c>
      <c r="C40" s="15">
        <v>0.27</v>
      </c>
      <c r="D40" s="14">
        <f>$D$7</f>
        <v>60</v>
      </c>
      <c r="E40" s="30">
        <f>ROUND(C40*D40,2)</f>
        <v>16.2</v>
      </c>
      <c r="F40" s="16">
        <v>0</v>
      </c>
      <c r="G40" s="30">
        <f>ROUND(E40*F40,2)</f>
        <v>0</v>
      </c>
      <c r="H40" s="30">
        <f>ROUND(E40-G40,2)</f>
        <v>16.2</v>
      </c>
    </row>
    <row r="41" spans="1:8" x14ac:dyDescent="0.25">
      <c r="A41" s="13" t="s">
        <v>99</v>
      </c>
      <c r="C41" s="30"/>
      <c r="E41" s="30"/>
    </row>
    <row r="42" spans="1:8" x14ac:dyDescent="0.25">
      <c r="A42" s="14" t="s">
        <v>188</v>
      </c>
      <c r="B42" s="14" t="s">
        <v>48</v>
      </c>
      <c r="C42" s="15">
        <v>4.5</v>
      </c>
      <c r="D42" s="14">
        <v>0.5</v>
      </c>
      <c r="E42" s="30">
        <f>ROUND(C42*D42,2)</f>
        <v>2.25</v>
      </c>
      <c r="F42" s="16">
        <v>0</v>
      </c>
      <c r="G42" s="30">
        <f>ROUND(E42*F42,2)</f>
        <v>0</v>
      </c>
      <c r="H42" s="30">
        <f>ROUND(E42-G42,2)</f>
        <v>2.25</v>
      </c>
    </row>
    <row r="43" spans="1:8" x14ac:dyDescent="0.25">
      <c r="A43" s="13" t="s">
        <v>34</v>
      </c>
      <c r="C43" s="30"/>
      <c r="E43" s="30"/>
    </row>
    <row r="44" spans="1:8" x14ac:dyDescent="0.25">
      <c r="A44" s="14" t="s">
        <v>35</v>
      </c>
      <c r="B44" s="14" t="s">
        <v>36</v>
      </c>
      <c r="C44" s="15">
        <v>58</v>
      </c>
      <c r="D44" s="14">
        <v>0.33300000000000002</v>
      </c>
      <c r="E44" s="30">
        <f>ROUND(C44*D44,2)</f>
        <v>19.309999999999999</v>
      </c>
      <c r="F44" s="16">
        <v>0</v>
      </c>
      <c r="G44" s="30">
        <f>ROUND(E44*F44,2)</f>
        <v>0</v>
      </c>
      <c r="H44" s="30">
        <f>ROUND(E44-G44,2)</f>
        <v>19.309999999999999</v>
      </c>
    </row>
    <row r="45" spans="1:8" x14ac:dyDescent="0.25">
      <c r="A45" s="13" t="s">
        <v>116</v>
      </c>
      <c r="C45" s="30"/>
      <c r="E45" s="30"/>
    </row>
    <row r="46" spans="1:8" x14ac:dyDescent="0.25">
      <c r="A46" s="14" t="s">
        <v>145</v>
      </c>
      <c r="B46" s="14" t="s">
        <v>48</v>
      </c>
      <c r="C46" s="15">
        <v>6.5</v>
      </c>
      <c r="D46" s="14">
        <v>1</v>
      </c>
      <c r="E46" s="30">
        <f>ROUND(C46*D46,2)</f>
        <v>6.5</v>
      </c>
      <c r="F46" s="16">
        <v>0</v>
      </c>
      <c r="G46" s="30">
        <f>ROUND(E46*F46,2)</f>
        <v>0</v>
      </c>
      <c r="H46" s="30">
        <f>ROUND(E46-G46,2)</f>
        <v>6.5</v>
      </c>
    </row>
    <row r="47" spans="1:8" x14ac:dyDescent="0.25">
      <c r="A47" s="13" t="s">
        <v>146</v>
      </c>
      <c r="C47" s="30"/>
      <c r="E47" s="30"/>
    </row>
    <row r="48" spans="1:8" x14ac:dyDescent="0.25">
      <c r="A48" s="14" t="s">
        <v>147</v>
      </c>
      <c r="B48" s="14" t="s">
        <v>48</v>
      </c>
      <c r="C48" s="15">
        <v>1.55</v>
      </c>
      <c r="D48" s="14">
        <v>1</v>
      </c>
      <c r="E48" s="30">
        <f>ROUND(C48*D48,2)</f>
        <v>1.55</v>
      </c>
      <c r="F48" s="16">
        <v>0</v>
      </c>
      <c r="G48" s="30">
        <f>ROUND(E48*F48,2)</f>
        <v>0</v>
      </c>
      <c r="H48" s="30">
        <f>ROUND(E48-G48,2)</f>
        <v>1.55</v>
      </c>
    </row>
    <row r="49" spans="1:8" x14ac:dyDescent="0.25">
      <c r="A49" s="13" t="s">
        <v>118</v>
      </c>
      <c r="C49" s="30"/>
      <c r="E49" s="30"/>
    </row>
    <row r="50" spans="1:8" x14ac:dyDescent="0.25">
      <c r="A50" s="14" t="s">
        <v>119</v>
      </c>
      <c r="B50" s="14" t="s">
        <v>48</v>
      </c>
      <c r="C50" s="15">
        <v>10</v>
      </c>
      <c r="D50" s="14">
        <v>0.33300000000000002</v>
      </c>
      <c r="E50" s="30">
        <f>ROUND(C50*D50,2)</f>
        <v>3.33</v>
      </c>
      <c r="F50" s="16">
        <v>0</v>
      </c>
      <c r="G50" s="30">
        <f>ROUND(E50*F50,2)</f>
        <v>0</v>
      </c>
      <c r="H50" s="30">
        <f>ROUND(E50-G50,2)</f>
        <v>3.33</v>
      </c>
    </row>
    <row r="51" spans="1:8" x14ac:dyDescent="0.25">
      <c r="A51" s="13" t="s">
        <v>37</v>
      </c>
      <c r="C51" s="30"/>
      <c r="E51" s="30"/>
    </row>
    <row r="52" spans="1:8" x14ac:dyDescent="0.25">
      <c r="A52" s="14" t="s">
        <v>38</v>
      </c>
      <c r="B52" s="14" t="s">
        <v>39</v>
      </c>
      <c r="C52" s="15">
        <v>16.54</v>
      </c>
      <c r="D52" s="14">
        <v>0.3362</v>
      </c>
      <c r="E52" s="30">
        <f>ROUND(C52*D52,2)</f>
        <v>5.56</v>
      </c>
      <c r="F52" s="16">
        <v>0</v>
      </c>
      <c r="G52" s="30">
        <f>ROUND(E52*F52,2)</f>
        <v>0</v>
      </c>
      <c r="H52" s="30">
        <f>ROUND(E52-G52,2)</f>
        <v>5.56</v>
      </c>
    </row>
    <row r="53" spans="1:8" x14ac:dyDescent="0.25">
      <c r="A53" s="14" t="s">
        <v>134</v>
      </c>
      <c r="B53" s="14" t="s">
        <v>39</v>
      </c>
      <c r="C53" s="15">
        <v>16.54</v>
      </c>
      <c r="D53" s="14">
        <v>8.5099999999999995E-2</v>
      </c>
      <c r="E53" s="30">
        <f>ROUND(C53*D53,2)</f>
        <v>1.41</v>
      </c>
      <c r="F53" s="16">
        <v>0</v>
      </c>
      <c r="G53" s="30">
        <f>ROUND(E53*F53,2)</f>
        <v>0</v>
      </c>
      <c r="H53" s="30">
        <f>ROUND(E53-G53,2)</f>
        <v>1.41</v>
      </c>
    </row>
    <row r="54" spans="1:8" x14ac:dyDescent="0.25">
      <c r="A54" s="14" t="s">
        <v>91</v>
      </c>
      <c r="B54" s="14" t="s">
        <v>39</v>
      </c>
      <c r="C54" s="15">
        <v>16.54</v>
      </c>
      <c r="D54" s="14">
        <v>3.5299999999999998E-2</v>
      </c>
      <c r="E54" s="30">
        <f>ROUND(C54*D54,2)</f>
        <v>0.57999999999999996</v>
      </c>
      <c r="F54" s="16">
        <v>0</v>
      </c>
      <c r="G54" s="30">
        <f>ROUND(E54*F54,2)</f>
        <v>0</v>
      </c>
      <c r="H54" s="30">
        <f>ROUND(E54-G54,2)</f>
        <v>0.57999999999999996</v>
      </c>
    </row>
    <row r="55" spans="1:8" x14ac:dyDescent="0.25">
      <c r="A55" s="13" t="s">
        <v>40</v>
      </c>
      <c r="C55" s="30"/>
      <c r="E55" s="30"/>
    </row>
    <row r="56" spans="1:8" x14ac:dyDescent="0.25">
      <c r="A56" s="14" t="s">
        <v>41</v>
      </c>
      <c r="B56" s="14" t="s">
        <v>39</v>
      </c>
      <c r="C56" s="15">
        <v>9.06</v>
      </c>
      <c r="D56" s="14">
        <v>0.3125</v>
      </c>
      <c r="E56" s="30">
        <f>ROUND(C56*D56,2)</f>
        <v>2.83</v>
      </c>
      <c r="F56" s="16">
        <v>0</v>
      </c>
      <c r="G56" s="30">
        <f>ROUND(E56*F56,2)</f>
        <v>0</v>
      </c>
      <c r="H56" s="30">
        <f>ROUND(E56-G56,2)</f>
        <v>2.83</v>
      </c>
    </row>
    <row r="57" spans="1:8" x14ac:dyDescent="0.25">
      <c r="A57" s="13" t="s">
        <v>43</v>
      </c>
      <c r="C57" s="30"/>
      <c r="E57" s="30"/>
    </row>
    <row r="58" spans="1:8" x14ac:dyDescent="0.25">
      <c r="A58" s="14" t="s">
        <v>42</v>
      </c>
      <c r="B58" s="14" t="s">
        <v>39</v>
      </c>
      <c r="C58" s="15">
        <v>9.06</v>
      </c>
      <c r="D58" s="14">
        <v>5.0799999999999998E-2</v>
      </c>
      <c r="E58" s="30">
        <f>ROUND(C58*D58,2)</f>
        <v>0.46</v>
      </c>
      <c r="F58" s="16">
        <v>0</v>
      </c>
      <c r="G58" s="30">
        <f>ROUND(E58*F58,2)</f>
        <v>0</v>
      </c>
      <c r="H58" s="30">
        <f>ROUND(E58-G58,2)</f>
        <v>0.46</v>
      </c>
    </row>
    <row r="59" spans="1:8" x14ac:dyDescent="0.25">
      <c r="A59" s="14" t="s">
        <v>91</v>
      </c>
      <c r="B59" s="14" t="s">
        <v>39</v>
      </c>
      <c r="C59" s="15">
        <v>9.06</v>
      </c>
      <c r="D59" s="14">
        <v>1.7600000000000001E-2</v>
      </c>
      <c r="E59" s="30">
        <f>ROUND(C59*D59,2)</f>
        <v>0.16</v>
      </c>
      <c r="F59" s="16">
        <v>0</v>
      </c>
      <c r="G59" s="30">
        <f>ROUND(E59*F59,2)</f>
        <v>0</v>
      </c>
      <c r="H59" s="30">
        <f>ROUND(E59-G59,2)</f>
        <v>0.16</v>
      </c>
    </row>
    <row r="60" spans="1:8" x14ac:dyDescent="0.25">
      <c r="A60" s="14" t="s">
        <v>44</v>
      </c>
      <c r="B60" s="14" t="s">
        <v>39</v>
      </c>
      <c r="C60" s="15">
        <v>16.510000000000002</v>
      </c>
      <c r="D60" s="14">
        <v>0.22839999999999999</v>
      </c>
      <c r="E60" s="30">
        <f>ROUND(C60*D60,2)</f>
        <v>3.77</v>
      </c>
      <c r="F60" s="16">
        <v>0</v>
      </c>
      <c r="G60" s="30">
        <f>ROUND(E60*F60,2)</f>
        <v>0</v>
      </c>
      <c r="H60" s="30">
        <f>ROUND(E60-G60,2)</f>
        <v>3.77</v>
      </c>
    </row>
    <row r="61" spans="1:8" x14ac:dyDescent="0.25">
      <c r="A61" s="13" t="s">
        <v>45</v>
      </c>
      <c r="C61" s="30"/>
      <c r="E61" s="30"/>
    </row>
    <row r="62" spans="1:8" x14ac:dyDescent="0.25">
      <c r="A62" s="14" t="s">
        <v>38</v>
      </c>
      <c r="B62" s="14" t="s">
        <v>19</v>
      </c>
      <c r="C62" s="15">
        <v>4.4800000000000004</v>
      </c>
      <c r="D62" s="14">
        <v>3.8348</v>
      </c>
      <c r="E62" s="30">
        <f>ROUND(C62*D62,2)</f>
        <v>17.18</v>
      </c>
      <c r="F62" s="16">
        <v>0</v>
      </c>
      <c r="G62" s="30">
        <f>ROUND(E62*F62,2)</f>
        <v>0</v>
      </c>
      <c r="H62" s="30">
        <f>ROUND(E62-G62,2)</f>
        <v>17.18</v>
      </c>
    </row>
    <row r="63" spans="1:8" x14ac:dyDescent="0.25">
      <c r="A63" s="14" t="s">
        <v>134</v>
      </c>
      <c r="B63" s="14" t="s">
        <v>19</v>
      </c>
      <c r="C63" s="15">
        <v>4.4800000000000004</v>
      </c>
      <c r="D63" s="14">
        <v>1.4244000000000001</v>
      </c>
      <c r="E63" s="30">
        <f>ROUND(C63*D63,2)</f>
        <v>6.38</v>
      </c>
      <c r="F63" s="16">
        <v>0</v>
      </c>
      <c r="G63" s="30">
        <f>ROUND(E63*F63,2)</f>
        <v>0</v>
      </c>
      <c r="H63" s="30">
        <f>ROUND(E63-G63,2)</f>
        <v>6.38</v>
      </c>
    </row>
    <row r="64" spans="1:8" x14ac:dyDescent="0.25">
      <c r="A64" s="14" t="s">
        <v>91</v>
      </c>
      <c r="B64" s="14" t="s">
        <v>19</v>
      </c>
      <c r="C64" s="15">
        <v>4.4800000000000004</v>
      </c>
      <c r="D64" s="14">
        <v>0.44900000000000001</v>
      </c>
      <c r="E64" s="30">
        <f>ROUND(C64*D64,2)</f>
        <v>2.0099999999999998</v>
      </c>
      <c r="F64" s="16">
        <v>0</v>
      </c>
      <c r="G64" s="30">
        <f>ROUND(E64*F64,2)</f>
        <v>0</v>
      </c>
      <c r="H64" s="30">
        <f>ROUND(E64-G64,2)</f>
        <v>2.0099999999999998</v>
      </c>
    </row>
    <row r="65" spans="1:8" x14ac:dyDescent="0.25">
      <c r="A65" s="14" t="s">
        <v>217</v>
      </c>
      <c r="B65" s="14" t="s">
        <v>19</v>
      </c>
      <c r="C65" s="15">
        <v>4.4800000000000004</v>
      </c>
      <c r="D65" s="14">
        <v>10.9975</v>
      </c>
      <c r="E65" s="30">
        <f>ROUND(C65*D65,2)</f>
        <v>49.27</v>
      </c>
      <c r="F65" s="16">
        <v>0</v>
      </c>
      <c r="G65" s="30">
        <f>ROUND(E65*F65,2)</f>
        <v>0</v>
      </c>
      <c r="H65" s="30">
        <f>ROUND(E65-G65,2)</f>
        <v>49.27</v>
      </c>
    </row>
    <row r="66" spans="1:8" x14ac:dyDescent="0.25">
      <c r="A66" s="13" t="s">
        <v>47</v>
      </c>
      <c r="C66" s="30"/>
      <c r="E66" s="30"/>
    </row>
    <row r="67" spans="1:8" x14ac:dyDescent="0.25">
      <c r="A67" s="14" t="s">
        <v>42</v>
      </c>
      <c r="B67" s="14" t="s">
        <v>48</v>
      </c>
      <c r="C67" s="15">
        <v>5.5</v>
      </c>
      <c r="D67" s="14">
        <v>1</v>
      </c>
      <c r="E67" s="30">
        <f t="shared" ref="E67:E72" si="3">ROUND(C67*D67,2)</f>
        <v>5.5</v>
      </c>
      <c r="F67" s="16">
        <v>0</v>
      </c>
      <c r="G67" s="30">
        <f t="shared" ref="G67:G72" si="4">ROUND(E67*F67,2)</f>
        <v>0</v>
      </c>
      <c r="H67" s="30">
        <f t="shared" ref="H67:H74" si="5">ROUND(E67-G67,2)</f>
        <v>5.5</v>
      </c>
    </row>
    <row r="68" spans="1:8" x14ac:dyDescent="0.25">
      <c r="A68" s="14" t="s">
        <v>38</v>
      </c>
      <c r="B68" s="14" t="s">
        <v>48</v>
      </c>
      <c r="C68" s="15">
        <v>2.44</v>
      </c>
      <c r="D68" s="14">
        <v>1</v>
      </c>
      <c r="E68" s="30">
        <f t="shared" si="3"/>
        <v>2.44</v>
      </c>
      <c r="F68" s="16">
        <v>0</v>
      </c>
      <c r="G68" s="30">
        <f t="shared" si="4"/>
        <v>0</v>
      </c>
      <c r="H68" s="30">
        <f t="shared" si="5"/>
        <v>2.44</v>
      </c>
    </row>
    <row r="69" spans="1:8" x14ac:dyDescent="0.25">
      <c r="A69" s="14" t="s">
        <v>134</v>
      </c>
      <c r="B69" s="14" t="s">
        <v>48</v>
      </c>
      <c r="C69" s="15">
        <v>4.1500000000000004</v>
      </c>
      <c r="D69" s="14">
        <v>1</v>
      </c>
      <c r="E69" s="30">
        <f t="shared" si="3"/>
        <v>4.1500000000000004</v>
      </c>
      <c r="F69" s="16">
        <v>0</v>
      </c>
      <c r="G69" s="30">
        <f t="shared" si="4"/>
        <v>0</v>
      </c>
      <c r="H69" s="30">
        <f t="shared" si="5"/>
        <v>4.1500000000000004</v>
      </c>
    </row>
    <row r="70" spans="1:8" x14ac:dyDescent="0.25">
      <c r="A70" s="14" t="s">
        <v>91</v>
      </c>
      <c r="B70" s="14" t="s">
        <v>48</v>
      </c>
      <c r="C70" s="15">
        <v>0.6</v>
      </c>
      <c r="D70" s="14">
        <v>1</v>
      </c>
      <c r="E70" s="30">
        <f t="shared" si="3"/>
        <v>0.6</v>
      </c>
      <c r="F70" s="16">
        <v>0</v>
      </c>
      <c r="G70" s="30">
        <f t="shared" si="4"/>
        <v>0</v>
      </c>
      <c r="H70" s="30">
        <f t="shared" si="5"/>
        <v>0.6</v>
      </c>
    </row>
    <row r="71" spans="1:8" x14ac:dyDescent="0.25">
      <c r="A71" s="14" t="s">
        <v>217</v>
      </c>
      <c r="B71" s="14" t="s">
        <v>48</v>
      </c>
      <c r="C71" s="15">
        <v>14.31</v>
      </c>
      <c r="D71" s="14">
        <v>1</v>
      </c>
      <c r="E71" s="30">
        <f t="shared" si="3"/>
        <v>14.31</v>
      </c>
      <c r="F71" s="16">
        <v>0</v>
      </c>
      <c r="G71" s="30">
        <f t="shared" si="4"/>
        <v>0</v>
      </c>
      <c r="H71" s="30">
        <f t="shared" si="5"/>
        <v>14.31</v>
      </c>
    </row>
    <row r="72" spans="1:8" x14ac:dyDescent="0.25">
      <c r="A72" s="9" t="s">
        <v>49</v>
      </c>
      <c r="B72" s="9" t="s">
        <v>48</v>
      </c>
      <c r="C72" s="10">
        <v>20.61</v>
      </c>
      <c r="D72" s="9">
        <v>1</v>
      </c>
      <c r="E72" s="28">
        <f t="shared" si="3"/>
        <v>20.61</v>
      </c>
      <c r="F72" s="11">
        <v>0</v>
      </c>
      <c r="G72" s="28">
        <f t="shared" si="4"/>
        <v>0</v>
      </c>
      <c r="H72" s="28">
        <f t="shared" si="5"/>
        <v>20.61</v>
      </c>
    </row>
    <row r="73" spans="1:8" x14ac:dyDescent="0.25">
      <c r="A73" s="7" t="s">
        <v>50</v>
      </c>
      <c r="C73" s="30"/>
      <c r="E73" s="30">
        <f>SUM(E12:E72)</f>
        <v>616.12</v>
      </c>
      <c r="G73" s="12">
        <f>SUM(G12:G72)</f>
        <v>0</v>
      </c>
      <c r="H73" s="12">
        <f t="shared" si="5"/>
        <v>616.12</v>
      </c>
    </row>
    <row r="74" spans="1:8" x14ac:dyDescent="0.25">
      <c r="A74" s="7" t="s">
        <v>51</v>
      </c>
      <c r="C74" s="30"/>
      <c r="E74" s="30">
        <f>+E8-E73</f>
        <v>253.88</v>
      </c>
      <c r="G74" s="12">
        <f>+G8-G73</f>
        <v>0</v>
      </c>
      <c r="H74" s="12">
        <f t="shared" si="5"/>
        <v>253.88</v>
      </c>
    </row>
    <row r="75" spans="1:8" x14ac:dyDescent="0.25">
      <c r="A75" t="s">
        <v>12</v>
      </c>
      <c r="C75" s="30"/>
      <c r="E75" s="30"/>
    </row>
    <row r="76" spans="1:8" x14ac:dyDescent="0.25">
      <c r="A76" s="7" t="s">
        <v>52</v>
      </c>
      <c r="C76" s="30"/>
      <c r="E76" s="30"/>
    </row>
    <row r="77" spans="1:8" x14ac:dyDescent="0.25">
      <c r="A77" s="14" t="s">
        <v>42</v>
      </c>
      <c r="B77" s="14" t="s">
        <v>48</v>
      </c>
      <c r="C77" s="15">
        <v>12.62</v>
      </c>
      <c r="D77" s="14">
        <v>1</v>
      </c>
      <c r="E77" s="30">
        <f>ROUND(C77*D77,2)</f>
        <v>12.62</v>
      </c>
      <c r="F77" s="16">
        <v>0</v>
      </c>
      <c r="G77" s="30">
        <f>ROUND(E77*F77,2)</f>
        <v>0</v>
      </c>
      <c r="H77" s="30">
        <f t="shared" ref="H77:H84" si="6">ROUND(E77-G77,2)</f>
        <v>12.62</v>
      </c>
    </row>
    <row r="78" spans="1:8" x14ac:dyDescent="0.25">
      <c r="A78" s="14" t="s">
        <v>38</v>
      </c>
      <c r="B78" s="14" t="s">
        <v>48</v>
      </c>
      <c r="C78" s="15">
        <v>17.27</v>
      </c>
      <c r="D78" s="14">
        <v>1</v>
      </c>
      <c r="E78" s="30">
        <f>ROUND(C78*D78,2)</f>
        <v>17.27</v>
      </c>
      <c r="F78" s="16">
        <v>0</v>
      </c>
      <c r="G78" s="30">
        <f>ROUND(E78*F78,2)</f>
        <v>0</v>
      </c>
      <c r="H78" s="30">
        <f t="shared" si="6"/>
        <v>17.27</v>
      </c>
    </row>
    <row r="79" spans="1:8" x14ac:dyDescent="0.25">
      <c r="A79" s="14" t="s">
        <v>134</v>
      </c>
      <c r="B79" s="14" t="s">
        <v>48</v>
      </c>
      <c r="C79" s="15">
        <v>18.260000000000002</v>
      </c>
      <c r="D79" s="14">
        <v>1</v>
      </c>
      <c r="E79" s="30">
        <f>ROUND(C79*D79,2)</f>
        <v>18.260000000000002</v>
      </c>
      <c r="F79" s="16">
        <v>0</v>
      </c>
      <c r="G79" s="30">
        <f>ROUND(E79*F79,2)</f>
        <v>0</v>
      </c>
      <c r="H79" s="30">
        <f t="shared" si="6"/>
        <v>18.260000000000002</v>
      </c>
    </row>
    <row r="80" spans="1:8" x14ac:dyDescent="0.25">
      <c r="A80" s="14" t="s">
        <v>91</v>
      </c>
      <c r="B80" s="14" t="s">
        <v>48</v>
      </c>
      <c r="C80" s="15">
        <v>4.38</v>
      </c>
      <c r="D80" s="14">
        <v>1</v>
      </c>
      <c r="E80" s="30">
        <f>ROUND(C80*D80,2)</f>
        <v>4.38</v>
      </c>
      <c r="F80" s="16">
        <v>0</v>
      </c>
      <c r="G80" s="30">
        <f>ROUND(E80*F80,2)</f>
        <v>0</v>
      </c>
      <c r="H80" s="30">
        <f t="shared" si="6"/>
        <v>4.38</v>
      </c>
    </row>
    <row r="81" spans="1:8" x14ac:dyDescent="0.25">
      <c r="A81" s="9" t="s">
        <v>217</v>
      </c>
      <c r="B81" s="9" t="s">
        <v>48</v>
      </c>
      <c r="C81" s="10">
        <v>51.51</v>
      </c>
      <c r="D81" s="9">
        <v>1</v>
      </c>
      <c r="E81" s="28">
        <f>ROUND(C81*D81,2)</f>
        <v>51.51</v>
      </c>
      <c r="F81" s="11">
        <v>0</v>
      </c>
      <c r="G81" s="28">
        <f>ROUND(E81*F81,2)</f>
        <v>0</v>
      </c>
      <c r="H81" s="28">
        <f t="shared" si="6"/>
        <v>51.51</v>
      </c>
    </row>
    <row r="82" spans="1:8" x14ac:dyDescent="0.25">
      <c r="A82" s="7" t="s">
        <v>53</v>
      </c>
      <c r="C82" s="30"/>
      <c r="E82" s="30">
        <f>SUM(E77:E81)</f>
        <v>104.04</v>
      </c>
      <c r="G82" s="12">
        <f>SUM(G77:G81)</f>
        <v>0</v>
      </c>
      <c r="H82" s="12">
        <f t="shared" si="6"/>
        <v>104.04</v>
      </c>
    </row>
    <row r="83" spans="1:8" x14ac:dyDescent="0.25">
      <c r="A83" s="7" t="s">
        <v>54</v>
      </c>
      <c r="C83" s="30"/>
      <c r="E83" s="30">
        <f>+E73+E82</f>
        <v>720.16</v>
      </c>
      <c r="G83" s="12">
        <f>+G73+G82</f>
        <v>0</v>
      </c>
      <c r="H83" s="12">
        <f t="shared" si="6"/>
        <v>720.16</v>
      </c>
    </row>
    <row r="84" spans="1:8" x14ac:dyDescent="0.25">
      <c r="A84" s="7" t="s">
        <v>55</v>
      </c>
      <c r="C84" s="30"/>
      <c r="E84" s="30">
        <f>+E8-E83</f>
        <v>149.84000000000003</v>
      </c>
      <c r="G84" s="12">
        <f>+G8-G83</f>
        <v>0</v>
      </c>
      <c r="H84" s="12">
        <f t="shared" si="6"/>
        <v>149.84</v>
      </c>
    </row>
    <row r="85" spans="1:8" x14ac:dyDescent="0.25">
      <c r="A85" t="s">
        <v>120</v>
      </c>
      <c r="C85" s="30"/>
      <c r="E85" s="30"/>
    </row>
    <row r="86" spans="1:8" x14ac:dyDescent="0.25">
      <c r="A86" t="s">
        <v>427</v>
      </c>
      <c r="C86" s="30"/>
      <c r="E86" s="30"/>
    </row>
    <row r="87" spans="1:8" x14ac:dyDescent="0.25">
      <c r="C87" s="30"/>
      <c r="E87" s="30"/>
    </row>
    <row r="88" spans="1:8" x14ac:dyDescent="0.25">
      <c r="A88" s="7" t="s">
        <v>121</v>
      </c>
      <c r="C88" s="30"/>
      <c r="E88" s="30"/>
    </row>
    <row r="89" spans="1:8" x14ac:dyDescent="0.25">
      <c r="A89" s="7" t="s">
        <v>122</v>
      </c>
      <c r="C89" s="30"/>
      <c r="E89" s="30"/>
    </row>
    <row r="99" spans="1:5" x14ac:dyDescent="0.25">
      <c r="A99" s="7" t="s">
        <v>50</v>
      </c>
      <c r="E99" s="34">
        <f>VLOOKUP(A99,$A$1:$H$98,5,FALSE)</f>
        <v>616.12</v>
      </c>
    </row>
    <row r="100" spans="1:5" x14ac:dyDescent="0.25">
      <c r="A100" s="7" t="s">
        <v>295</v>
      </c>
      <c r="E100" s="34">
        <f>VLOOKUP(A100,$A$1:$H$98,5,FALSE)</f>
        <v>104.04</v>
      </c>
    </row>
    <row r="101" spans="1:5" x14ac:dyDescent="0.25">
      <c r="A101" s="7" t="s">
        <v>296</v>
      </c>
      <c r="E101" s="34">
        <f t="shared" ref="E101:E102" si="7">VLOOKUP(A101,$A$1:$H$98,5,FALSE)</f>
        <v>720.16</v>
      </c>
    </row>
    <row r="102" spans="1:5" x14ac:dyDescent="0.25">
      <c r="A102" s="7" t="s">
        <v>55</v>
      </c>
      <c r="E102" s="34">
        <f t="shared" si="7"/>
        <v>149.84000000000003</v>
      </c>
    </row>
    <row r="104" spans="1:5" x14ac:dyDescent="0.25">
      <c r="A104" s="43" t="s">
        <v>257</v>
      </c>
      <c r="D104" s="39" t="s">
        <v>258</v>
      </c>
    </row>
    <row r="105" spans="1:5" x14ac:dyDescent="0.25">
      <c r="B105" s="34">
        <f>E102</f>
        <v>149.84000000000003</v>
      </c>
      <c r="E105" s="34">
        <f>E102</f>
        <v>149.84000000000003</v>
      </c>
    </row>
    <row r="106" spans="1:5" x14ac:dyDescent="0.25">
      <c r="A106">
        <f>A107-Calculator!$B$15</f>
        <v>205</v>
      </c>
      <c r="B106">
        <f t="dataTable" ref="B106:B112" dt2D="0" dtr="0" r1="D7" ca="1"/>
        <v>2213.19</v>
      </c>
      <c r="D106">
        <f>D107-Calculator!$B$27</f>
        <v>45</v>
      </c>
      <c r="E106">
        <f t="dataTable" ref="E106:E112" dt2D="0" dtr="0" r1="D7" ca="1"/>
        <v>-63.6099999999999</v>
      </c>
    </row>
    <row r="107" spans="1:5" x14ac:dyDescent="0.25">
      <c r="A107">
        <f>A108-Calculator!$B$15</f>
        <v>210</v>
      </c>
      <c r="B107">
        <v>2284.34</v>
      </c>
      <c r="D107">
        <f>D108-Calculator!$B$27</f>
        <v>50</v>
      </c>
      <c r="E107">
        <v>7.5400000000000773</v>
      </c>
    </row>
    <row r="108" spans="1:5" x14ac:dyDescent="0.25">
      <c r="A108">
        <f>A109-Calculator!$B$15</f>
        <v>215</v>
      </c>
      <c r="B108">
        <v>2355.4900000000002</v>
      </c>
      <c r="D108">
        <f>D109-Calculator!$B$27</f>
        <v>55</v>
      </c>
      <c r="E108">
        <v>78.690000000000055</v>
      </c>
    </row>
    <row r="109" spans="1:5" x14ac:dyDescent="0.25">
      <c r="A109">
        <f>Calculator!B10</f>
        <v>220</v>
      </c>
      <c r="B109">
        <v>2426.6400000000003</v>
      </c>
      <c r="D109">
        <f>Calculator!B22</f>
        <v>60</v>
      </c>
      <c r="E109">
        <v>149.84000000000003</v>
      </c>
    </row>
    <row r="110" spans="1:5" x14ac:dyDescent="0.25">
      <c r="A110">
        <f>A109+Calculator!$B$15</f>
        <v>225</v>
      </c>
      <c r="B110">
        <v>2497.79</v>
      </c>
      <c r="D110">
        <f>D109+Calculator!$B$27</f>
        <v>65</v>
      </c>
      <c r="E110">
        <v>220.99000000000012</v>
      </c>
    </row>
    <row r="111" spans="1:5" x14ac:dyDescent="0.25">
      <c r="A111">
        <f>A110+Calculator!$B$15</f>
        <v>230</v>
      </c>
      <c r="B111">
        <v>2568.94</v>
      </c>
      <c r="D111">
        <f>D110+Calculator!$B$27</f>
        <v>70</v>
      </c>
      <c r="E111">
        <v>292.1400000000001</v>
      </c>
    </row>
    <row r="112" spans="1:5" x14ac:dyDescent="0.25">
      <c r="A112">
        <f>A111+Calculator!$B$15</f>
        <v>235</v>
      </c>
      <c r="B112">
        <v>2640.09</v>
      </c>
      <c r="D112">
        <f>D111+Calculator!$B$27</f>
        <v>75</v>
      </c>
      <c r="E112">
        <v>363.29000000000008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E3C21-49A4-4F56-8486-CACE1674F650}">
  <dimension ref="A1:H112"/>
  <sheetViews>
    <sheetView topLeftCell="A25" workbookViewId="0">
      <selection activeCell="D37" sqref="D37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225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403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464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124</v>
      </c>
      <c r="C7" s="49">
        <f>IF(Calculator!B7="Soybeans",Calculator!B13,IF(Calculator!B19="Soybeans",Calculator!B25,13.66))</f>
        <v>14.5</v>
      </c>
      <c r="D7" s="50">
        <f>IF(Calculator!B7="Soybeans",Calculator!B10,IF(Calculator!B19="Soybeans",Calculator!B22,42))</f>
        <v>60</v>
      </c>
      <c r="E7" s="28">
        <f>ROUND(C7*D7,2)</f>
        <v>870</v>
      </c>
      <c r="F7" s="11">
        <v>0</v>
      </c>
      <c r="G7" s="28">
        <f>ROUND(E7*F7,2)</f>
        <v>0</v>
      </c>
      <c r="H7" s="28">
        <f>ROUND(E7-G7,2)</f>
        <v>870</v>
      </c>
    </row>
    <row r="8" spans="1:8" x14ac:dyDescent="0.25">
      <c r="A8" s="7" t="s">
        <v>11</v>
      </c>
      <c r="C8" s="30"/>
      <c r="E8" s="30">
        <f>SUM(E7:E7)</f>
        <v>870</v>
      </c>
      <c r="G8" s="12">
        <f>SUM(G7:G7)</f>
        <v>0</v>
      </c>
      <c r="H8" s="12">
        <f>ROUND(E8-G8,2)</f>
        <v>870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4</v>
      </c>
      <c r="E12" s="30">
        <f>ROUND(C12*D12,2)</f>
        <v>30.4</v>
      </c>
      <c r="F12" s="16">
        <v>0</v>
      </c>
      <c r="G12" s="30">
        <f>ROUND(E12*F12,2)</f>
        <v>0</v>
      </c>
      <c r="H12" s="30">
        <f>ROUND(E12-G12,2)</f>
        <v>30.4</v>
      </c>
    </row>
    <row r="13" spans="1:8" x14ac:dyDescent="0.25">
      <c r="A13" s="13" t="s">
        <v>20</v>
      </c>
      <c r="C13" s="30"/>
      <c r="E13" s="30"/>
    </row>
    <row r="14" spans="1:8" x14ac:dyDescent="0.25">
      <c r="A14" s="14" t="s">
        <v>125</v>
      </c>
      <c r="B14" s="14" t="s">
        <v>21</v>
      </c>
      <c r="C14" s="15">
        <v>50</v>
      </c>
      <c r="D14" s="14">
        <v>0.87</v>
      </c>
      <c r="E14" s="30">
        <f>ROUND(C14*D14,2)</f>
        <v>43.5</v>
      </c>
      <c r="F14" s="16">
        <v>0</v>
      </c>
      <c r="G14" s="30">
        <f>ROUND(E14*F14,2)</f>
        <v>0</v>
      </c>
      <c r="H14" s="30">
        <f>ROUND(E14-G14,2)</f>
        <v>43.5</v>
      </c>
    </row>
    <row r="15" spans="1:8" x14ac:dyDescent="0.25">
      <c r="A15" s="14" t="s">
        <v>22</v>
      </c>
      <c r="B15" s="14" t="s">
        <v>21</v>
      </c>
      <c r="C15" s="15">
        <v>46.6</v>
      </c>
      <c r="D15" s="14">
        <v>1.33</v>
      </c>
      <c r="E15" s="30">
        <f>ROUND(C15*D15,2)</f>
        <v>61.98</v>
      </c>
      <c r="F15" s="16">
        <v>0</v>
      </c>
      <c r="G15" s="30">
        <f>ROUND(E15*F15,2)</f>
        <v>0</v>
      </c>
      <c r="H15" s="30">
        <f>ROUND(E15-G15,2)</f>
        <v>61.98</v>
      </c>
    </row>
    <row r="16" spans="1:8" x14ac:dyDescent="0.25">
      <c r="A16" s="13" t="s">
        <v>23</v>
      </c>
      <c r="C16" s="30"/>
      <c r="E16" s="30"/>
    </row>
    <row r="17" spans="1:8" x14ac:dyDescent="0.25">
      <c r="A17" s="14" t="s">
        <v>332</v>
      </c>
      <c r="B17" s="14" t="s">
        <v>18</v>
      </c>
      <c r="C17" s="15">
        <v>7.63</v>
      </c>
      <c r="D17" s="14">
        <v>1.6</v>
      </c>
      <c r="E17" s="30">
        <f>ROUND(C17*D17,2)</f>
        <v>12.21</v>
      </c>
      <c r="F17" s="16">
        <v>0</v>
      </c>
      <c r="G17" s="30">
        <f>ROUND(E17*F17,2)</f>
        <v>0</v>
      </c>
      <c r="H17" s="30">
        <f>ROUND(E17-G17,2)</f>
        <v>12.21</v>
      </c>
    </row>
    <row r="18" spans="1:8" x14ac:dyDescent="0.25">
      <c r="A18" s="14" t="s">
        <v>334</v>
      </c>
      <c r="B18" s="14" t="s">
        <v>18</v>
      </c>
      <c r="C18" s="15">
        <v>5.31</v>
      </c>
      <c r="D18" s="14">
        <v>13.7</v>
      </c>
      <c r="E18" s="30">
        <f>ROUND(C18*D18,2)</f>
        <v>72.75</v>
      </c>
      <c r="F18" s="16">
        <v>0</v>
      </c>
      <c r="G18" s="30">
        <f>ROUND(E18*F18,2)</f>
        <v>0</v>
      </c>
      <c r="H18" s="30">
        <f>ROUND(E18-G18,2)</f>
        <v>72.75</v>
      </c>
    </row>
    <row r="19" spans="1:8" x14ac:dyDescent="0.25">
      <c r="A19" s="13" t="s">
        <v>24</v>
      </c>
      <c r="C19" s="30"/>
      <c r="E19" s="30"/>
    </row>
    <row r="20" spans="1:8" x14ac:dyDescent="0.25">
      <c r="A20" s="14" t="s">
        <v>140</v>
      </c>
      <c r="B20" s="14" t="s">
        <v>26</v>
      </c>
      <c r="C20" s="15">
        <v>11.75</v>
      </c>
      <c r="D20" s="14">
        <v>2</v>
      </c>
      <c r="E20" s="30">
        <f>ROUND(C20*D20,2)</f>
        <v>23.5</v>
      </c>
      <c r="F20" s="16">
        <v>0</v>
      </c>
      <c r="G20" s="30">
        <f>ROUND(E20*F20,2)</f>
        <v>0</v>
      </c>
      <c r="H20" s="30">
        <f>ROUND(E20-G20,2)</f>
        <v>23.5</v>
      </c>
    </row>
    <row r="21" spans="1:8" x14ac:dyDescent="0.25">
      <c r="A21" s="14" t="s">
        <v>105</v>
      </c>
      <c r="B21" s="14" t="s">
        <v>18</v>
      </c>
      <c r="C21" s="15">
        <v>0.37</v>
      </c>
      <c r="D21" s="14">
        <v>48</v>
      </c>
      <c r="E21" s="30">
        <f>ROUND(C21*D21,2)</f>
        <v>17.760000000000002</v>
      </c>
      <c r="F21" s="16">
        <v>0</v>
      </c>
      <c r="G21" s="30">
        <f>ROUND(E21*F21,2)</f>
        <v>0</v>
      </c>
      <c r="H21" s="30">
        <f>ROUND(E21-G21,2)</f>
        <v>17.760000000000002</v>
      </c>
    </row>
    <row r="22" spans="1:8" x14ac:dyDescent="0.25">
      <c r="A22" s="14" t="s">
        <v>25</v>
      </c>
      <c r="B22" s="14" t="s">
        <v>18</v>
      </c>
      <c r="C22" s="15">
        <v>0.34</v>
      </c>
      <c r="D22" s="14">
        <v>32</v>
      </c>
      <c r="E22" s="30">
        <f>ROUND(C22*D22,2)</f>
        <v>10.88</v>
      </c>
      <c r="F22" s="16">
        <v>0</v>
      </c>
      <c r="G22" s="30">
        <f>ROUND(E22*F22,2)</f>
        <v>0</v>
      </c>
      <c r="H22" s="30">
        <f>ROUND(E22-G22,2)</f>
        <v>10.88</v>
      </c>
    </row>
    <row r="23" spans="1:8" x14ac:dyDescent="0.25">
      <c r="A23" s="14" t="s">
        <v>398</v>
      </c>
      <c r="B23" s="14" t="s">
        <v>18</v>
      </c>
      <c r="C23" s="15">
        <v>0.83</v>
      </c>
      <c r="D23" s="14">
        <v>12.8</v>
      </c>
      <c r="E23" s="30">
        <f>ROUND(C23*D23,2)</f>
        <v>10.62</v>
      </c>
      <c r="F23" s="16">
        <v>0</v>
      </c>
      <c r="G23" s="30">
        <f>ROUND(E23*F23,2)</f>
        <v>0</v>
      </c>
      <c r="H23" s="30">
        <f>ROUND(E23-G23,2)</f>
        <v>10.62</v>
      </c>
    </row>
    <row r="24" spans="1:8" x14ac:dyDescent="0.25">
      <c r="A24" s="14" t="s">
        <v>74</v>
      </c>
      <c r="B24" s="14" t="s">
        <v>26</v>
      </c>
      <c r="C24" s="15">
        <v>11.45</v>
      </c>
      <c r="D24" s="14">
        <v>1</v>
      </c>
      <c r="E24" s="30">
        <f>ROUND(C24*D24,2)</f>
        <v>11.45</v>
      </c>
      <c r="F24" s="16">
        <v>0</v>
      </c>
      <c r="G24" s="30">
        <f>ROUND(E24*F24,2)</f>
        <v>0</v>
      </c>
      <c r="H24" s="30">
        <f>ROUND(E24-G24,2)</f>
        <v>11.45</v>
      </c>
    </row>
    <row r="25" spans="1:8" x14ac:dyDescent="0.25">
      <c r="A25" s="13" t="s">
        <v>27</v>
      </c>
      <c r="C25" s="30"/>
      <c r="E25" s="30"/>
    </row>
    <row r="26" spans="1:8" x14ac:dyDescent="0.25">
      <c r="A26" s="14" t="s">
        <v>141</v>
      </c>
      <c r="B26" s="14" t="s">
        <v>29</v>
      </c>
      <c r="C26" s="15">
        <v>6.62</v>
      </c>
      <c r="D26" s="14">
        <v>0.75</v>
      </c>
      <c r="E26" s="30">
        <f>ROUND(C26*D26,2)</f>
        <v>4.97</v>
      </c>
      <c r="F26" s="16">
        <v>0</v>
      </c>
      <c r="G26" s="30">
        <f>ROUND(E26*F26,2)</f>
        <v>0</v>
      </c>
      <c r="H26" s="30">
        <f>ROUND(E26-G26,2)</f>
        <v>4.97</v>
      </c>
    </row>
    <row r="27" spans="1:8" x14ac:dyDescent="0.25">
      <c r="A27" s="14" t="s">
        <v>219</v>
      </c>
      <c r="B27" s="14" t="s">
        <v>220</v>
      </c>
      <c r="C27" s="15">
        <v>1.1599999999999999</v>
      </c>
      <c r="D27" s="14">
        <v>14</v>
      </c>
      <c r="E27" s="30">
        <f>ROUND(C27*D27,2)</f>
        <v>16.239999999999998</v>
      </c>
      <c r="F27" s="16">
        <v>0</v>
      </c>
      <c r="G27" s="30">
        <f>ROUND(E27*F27,2)</f>
        <v>0</v>
      </c>
      <c r="H27" s="30">
        <f>ROUND(E27-G27,2)</f>
        <v>16.239999999999998</v>
      </c>
    </row>
    <row r="28" spans="1:8" x14ac:dyDescent="0.25">
      <c r="A28" s="14" t="s">
        <v>110</v>
      </c>
      <c r="B28" s="14" t="s">
        <v>18</v>
      </c>
      <c r="C28" s="15">
        <v>1.1299999999999999</v>
      </c>
      <c r="D28" s="14">
        <v>6.4</v>
      </c>
      <c r="E28" s="30">
        <f>ROUND(C28*D28,2)</f>
        <v>7.23</v>
      </c>
      <c r="F28" s="16">
        <v>0</v>
      </c>
      <c r="G28" s="30">
        <f>ROUND(E28*F28,2)</f>
        <v>0</v>
      </c>
      <c r="H28" s="30">
        <f>ROUND(E28-G28,2)</f>
        <v>7.23</v>
      </c>
    </row>
    <row r="29" spans="1:8" x14ac:dyDescent="0.25">
      <c r="A29" s="14" t="s">
        <v>142</v>
      </c>
      <c r="B29" s="14" t="s">
        <v>48</v>
      </c>
      <c r="C29" s="15">
        <v>8</v>
      </c>
      <c r="D29" s="14">
        <v>1</v>
      </c>
      <c r="E29" s="30">
        <f>ROUND(C29*D29,2)</f>
        <v>8</v>
      </c>
      <c r="F29" s="16">
        <v>0</v>
      </c>
      <c r="G29" s="30">
        <f>ROUND(E29*F29,2)</f>
        <v>0</v>
      </c>
      <c r="H29" s="30">
        <f>ROUND(E29-G29,2)</f>
        <v>8</v>
      </c>
    </row>
    <row r="30" spans="1:8" x14ac:dyDescent="0.25">
      <c r="A30" s="13" t="s">
        <v>33</v>
      </c>
      <c r="C30" s="30"/>
      <c r="E30" s="30"/>
    </row>
    <row r="31" spans="1:8" x14ac:dyDescent="0.25">
      <c r="A31" s="14" t="s">
        <v>143</v>
      </c>
      <c r="B31" s="14" t="s">
        <v>29</v>
      </c>
      <c r="C31" s="15">
        <v>1.1499999999999999</v>
      </c>
      <c r="D31" s="14">
        <v>50</v>
      </c>
      <c r="E31" s="30">
        <f>ROUND(C31*D31,2)</f>
        <v>57.5</v>
      </c>
      <c r="F31" s="16">
        <v>0</v>
      </c>
      <c r="G31" s="30">
        <f>ROUND(E31*F31,2)</f>
        <v>0</v>
      </c>
      <c r="H31" s="30">
        <f>ROUND(E31-G31,2)</f>
        <v>57.5</v>
      </c>
    </row>
    <row r="32" spans="1:8" x14ac:dyDescent="0.25">
      <c r="A32" s="13" t="s">
        <v>114</v>
      </c>
      <c r="C32" s="30"/>
      <c r="E32" s="30"/>
    </row>
    <row r="33" spans="1:8" x14ac:dyDescent="0.25">
      <c r="A33" s="14" t="s">
        <v>115</v>
      </c>
      <c r="B33" s="14" t="s">
        <v>26</v>
      </c>
      <c r="C33" s="15">
        <v>3.3</v>
      </c>
      <c r="D33" s="14">
        <v>0.6</v>
      </c>
      <c r="E33" s="30">
        <f>ROUND(C33*D33,2)</f>
        <v>1.98</v>
      </c>
      <c r="F33" s="16">
        <v>0</v>
      </c>
      <c r="G33" s="30">
        <f>ROUND(E33*F33,2)</f>
        <v>0</v>
      </c>
      <c r="H33" s="30">
        <f>ROUND(E33-G33,2)</f>
        <v>1.98</v>
      </c>
    </row>
    <row r="34" spans="1:8" x14ac:dyDescent="0.25">
      <c r="A34" s="13" t="s">
        <v>61</v>
      </c>
      <c r="C34" s="30"/>
      <c r="E34" s="30"/>
    </row>
    <row r="35" spans="1:8" x14ac:dyDescent="0.25">
      <c r="A35" s="14" t="s">
        <v>62</v>
      </c>
      <c r="B35" s="14" t="s">
        <v>48</v>
      </c>
      <c r="C35" s="15">
        <v>7.5</v>
      </c>
      <c r="D35" s="14">
        <v>1</v>
      </c>
      <c r="E35" s="30">
        <f>ROUND(C35*D35,2)</f>
        <v>7.5</v>
      </c>
      <c r="F35" s="16">
        <v>0</v>
      </c>
      <c r="G35" s="30">
        <f>ROUND(E35*F35,2)</f>
        <v>0</v>
      </c>
      <c r="H35" s="30">
        <f>ROUND(E35-G35,2)</f>
        <v>7.5</v>
      </c>
    </row>
    <row r="36" spans="1:8" x14ac:dyDescent="0.25">
      <c r="A36" s="13" t="s">
        <v>131</v>
      </c>
      <c r="C36" s="30"/>
      <c r="E36" s="30"/>
    </row>
    <row r="37" spans="1:8" x14ac:dyDescent="0.25">
      <c r="A37" s="14" t="s">
        <v>144</v>
      </c>
      <c r="B37" s="14" t="s">
        <v>124</v>
      </c>
      <c r="C37" s="15">
        <v>0.27</v>
      </c>
      <c r="D37" s="14">
        <f>$D$7</f>
        <v>60</v>
      </c>
      <c r="E37" s="30">
        <f>ROUND(C37*D37,2)</f>
        <v>16.2</v>
      </c>
      <c r="F37" s="16">
        <v>0</v>
      </c>
      <c r="G37" s="30">
        <f>ROUND(E37*F37,2)</f>
        <v>0</v>
      </c>
      <c r="H37" s="30">
        <f>ROUND(E37-G37,2)</f>
        <v>16.2</v>
      </c>
    </row>
    <row r="38" spans="1:8" x14ac:dyDescent="0.25">
      <c r="A38" s="13" t="s">
        <v>34</v>
      </c>
      <c r="C38" s="30"/>
      <c r="E38" s="30"/>
    </row>
    <row r="39" spans="1:8" x14ac:dyDescent="0.25">
      <c r="A39" s="14" t="s">
        <v>35</v>
      </c>
      <c r="B39" s="14" t="s">
        <v>36</v>
      </c>
      <c r="C39" s="15">
        <v>58</v>
      </c>
      <c r="D39" s="14">
        <v>0.33300000000000002</v>
      </c>
      <c r="E39" s="30">
        <f>ROUND(C39*D39,2)</f>
        <v>19.309999999999999</v>
      </c>
      <c r="F39" s="16">
        <v>0</v>
      </c>
      <c r="G39" s="30">
        <f>ROUND(E39*F39,2)</f>
        <v>0</v>
      </c>
      <c r="H39" s="30">
        <f>ROUND(E39-G39,2)</f>
        <v>19.309999999999999</v>
      </c>
    </row>
    <row r="40" spans="1:8" x14ac:dyDescent="0.25">
      <c r="A40" s="13" t="s">
        <v>116</v>
      </c>
      <c r="C40" s="30"/>
      <c r="E40" s="30"/>
    </row>
    <row r="41" spans="1:8" x14ac:dyDescent="0.25">
      <c r="A41" s="14" t="s">
        <v>145</v>
      </c>
      <c r="B41" s="14" t="s">
        <v>48</v>
      </c>
      <c r="C41" s="15">
        <v>6.5</v>
      </c>
      <c r="D41" s="14">
        <v>1</v>
      </c>
      <c r="E41" s="30">
        <f>ROUND(C41*D41,2)</f>
        <v>6.5</v>
      </c>
      <c r="F41" s="16">
        <v>0</v>
      </c>
      <c r="G41" s="30">
        <f>ROUND(E41*F41,2)</f>
        <v>0</v>
      </c>
      <c r="H41" s="30">
        <f>ROUND(E41-G41,2)</f>
        <v>6.5</v>
      </c>
    </row>
    <row r="42" spans="1:8" x14ac:dyDescent="0.25">
      <c r="A42" s="13" t="s">
        <v>146</v>
      </c>
      <c r="C42" s="30"/>
      <c r="E42" s="30"/>
    </row>
    <row r="43" spans="1:8" x14ac:dyDescent="0.25">
      <c r="A43" s="14" t="s">
        <v>147</v>
      </c>
      <c r="B43" s="14" t="s">
        <v>48</v>
      </c>
      <c r="C43" s="15">
        <v>1.55</v>
      </c>
      <c r="D43" s="14">
        <v>1</v>
      </c>
      <c r="E43" s="30">
        <f>ROUND(C43*D43,2)</f>
        <v>1.55</v>
      </c>
      <c r="F43" s="16">
        <v>0</v>
      </c>
      <c r="G43" s="30">
        <f>ROUND(E43*F43,2)</f>
        <v>0</v>
      </c>
      <c r="H43" s="30">
        <f>ROUND(E43-G43,2)</f>
        <v>1.55</v>
      </c>
    </row>
    <row r="44" spans="1:8" x14ac:dyDescent="0.25">
      <c r="A44" s="13" t="s">
        <v>118</v>
      </c>
      <c r="C44" s="30"/>
      <c r="E44" s="30"/>
    </row>
    <row r="45" spans="1:8" x14ac:dyDescent="0.25">
      <c r="A45" s="14" t="s">
        <v>119</v>
      </c>
      <c r="B45" s="14" t="s">
        <v>48</v>
      </c>
      <c r="C45" s="15">
        <v>10</v>
      </c>
      <c r="D45" s="14">
        <v>0.33300000000000002</v>
      </c>
      <c r="E45" s="30">
        <f>ROUND(C45*D45,2)</f>
        <v>3.33</v>
      </c>
      <c r="F45" s="16">
        <v>0</v>
      </c>
      <c r="G45" s="30">
        <f>ROUND(E45*F45,2)</f>
        <v>0</v>
      </c>
      <c r="H45" s="30">
        <f>ROUND(E45-G45,2)</f>
        <v>3.33</v>
      </c>
    </row>
    <row r="46" spans="1:8" x14ac:dyDescent="0.25">
      <c r="A46" s="13" t="s">
        <v>37</v>
      </c>
      <c r="C46" s="30"/>
      <c r="E46" s="30"/>
    </row>
    <row r="47" spans="1:8" x14ac:dyDescent="0.25">
      <c r="A47" s="14" t="s">
        <v>38</v>
      </c>
      <c r="B47" s="14" t="s">
        <v>39</v>
      </c>
      <c r="C47" s="15">
        <v>16.54</v>
      </c>
      <c r="D47" s="14">
        <v>7.1999999999999995E-2</v>
      </c>
      <c r="E47" s="30">
        <f>ROUND(C47*D47,2)</f>
        <v>1.19</v>
      </c>
      <c r="F47" s="16">
        <v>0</v>
      </c>
      <c r="G47" s="30">
        <f>ROUND(E47*F47,2)</f>
        <v>0</v>
      </c>
      <c r="H47" s="30">
        <f>ROUND(E47-G47,2)</f>
        <v>1.19</v>
      </c>
    </row>
    <row r="48" spans="1:8" x14ac:dyDescent="0.25">
      <c r="A48" s="14" t="s">
        <v>134</v>
      </c>
      <c r="B48" s="14" t="s">
        <v>39</v>
      </c>
      <c r="C48" s="15">
        <v>16.54</v>
      </c>
      <c r="D48" s="14">
        <v>8.5099999999999995E-2</v>
      </c>
      <c r="E48" s="30">
        <f>ROUND(C48*D48,2)</f>
        <v>1.41</v>
      </c>
      <c r="F48" s="16">
        <v>0</v>
      </c>
      <c r="G48" s="30">
        <f>ROUND(E48*F48,2)</f>
        <v>0</v>
      </c>
      <c r="H48" s="30">
        <f>ROUND(E48-G48,2)</f>
        <v>1.41</v>
      </c>
    </row>
    <row r="49" spans="1:8" x14ac:dyDescent="0.25">
      <c r="A49" s="14" t="s">
        <v>91</v>
      </c>
      <c r="B49" s="14" t="s">
        <v>39</v>
      </c>
      <c r="C49" s="15">
        <v>16.54</v>
      </c>
      <c r="D49" s="14">
        <v>1.18E-2</v>
      </c>
      <c r="E49" s="30">
        <f>ROUND(C49*D49,2)</f>
        <v>0.2</v>
      </c>
      <c r="F49" s="16">
        <v>0</v>
      </c>
      <c r="G49" s="30">
        <f>ROUND(E49*F49,2)</f>
        <v>0</v>
      </c>
      <c r="H49" s="30">
        <f>ROUND(E49-G49,2)</f>
        <v>0.2</v>
      </c>
    </row>
    <row r="50" spans="1:8" x14ac:dyDescent="0.25">
      <c r="A50" s="13" t="s">
        <v>40</v>
      </c>
      <c r="C50" s="30"/>
      <c r="E50" s="30"/>
    </row>
    <row r="51" spans="1:8" x14ac:dyDescent="0.25">
      <c r="A51" s="14" t="s">
        <v>41</v>
      </c>
      <c r="B51" s="14" t="s">
        <v>39</v>
      </c>
      <c r="C51" s="15">
        <v>9.06</v>
      </c>
      <c r="D51" s="14">
        <v>5.1900000000000002E-2</v>
      </c>
      <c r="E51" s="30">
        <f>ROUND(C51*D51,2)</f>
        <v>0.47</v>
      </c>
      <c r="F51" s="16">
        <v>0</v>
      </c>
      <c r="G51" s="30">
        <f>ROUND(E51*F51,2)</f>
        <v>0</v>
      </c>
      <c r="H51" s="30">
        <f>ROUND(E51-G51,2)</f>
        <v>0.47</v>
      </c>
    </row>
    <row r="52" spans="1:8" x14ac:dyDescent="0.25">
      <c r="A52" s="13" t="s">
        <v>43</v>
      </c>
      <c r="C52" s="30"/>
      <c r="E52" s="30"/>
    </row>
    <row r="53" spans="1:8" x14ac:dyDescent="0.25">
      <c r="A53" s="14" t="s">
        <v>42</v>
      </c>
      <c r="B53" s="14" t="s">
        <v>39</v>
      </c>
      <c r="C53" s="15">
        <v>9.06</v>
      </c>
      <c r="D53" s="14">
        <v>5.0799999999999998E-2</v>
      </c>
      <c r="E53" s="30">
        <f>ROUND(C53*D53,2)</f>
        <v>0.46</v>
      </c>
      <c r="F53" s="16">
        <v>0</v>
      </c>
      <c r="G53" s="30">
        <f>ROUND(E53*F53,2)</f>
        <v>0</v>
      </c>
      <c r="H53" s="30">
        <f>ROUND(E53-G53,2)</f>
        <v>0.46</v>
      </c>
    </row>
    <row r="54" spans="1:8" x14ac:dyDescent="0.25">
      <c r="A54" s="14" t="s">
        <v>91</v>
      </c>
      <c r="B54" s="14" t="s">
        <v>39</v>
      </c>
      <c r="C54" s="15">
        <v>9.06</v>
      </c>
      <c r="D54" s="14">
        <v>5.8999999999999999E-3</v>
      </c>
      <c r="E54" s="30">
        <f>ROUND(C54*D54,2)</f>
        <v>0.05</v>
      </c>
      <c r="F54" s="16">
        <v>0</v>
      </c>
      <c r="G54" s="30">
        <f>ROUND(E54*F54,2)</f>
        <v>0</v>
      </c>
      <c r="H54" s="30">
        <f>ROUND(E54-G54,2)</f>
        <v>0.05</v>
      </c>
    </row>
    <row r="55" spans="1:8" x14ac:dyDescent="0.25">
      <c r="A55" s="14" t="s">
        <v>44</v>
      </c>
      <c r="B55" s="14" t="s">
        <v>39</v>
      </c>
      <c r="C55" s="15">
        <v>16.52</v>
      </c>
      <c r="D55" s="14">
        <v>0.14530000000000001</v>
      </c>
      <c r="E55" s="30">
        <f>ROUND(C55*D55,2)</f>
        <v>2.4</v>
      </c>
      <c r="F55" s="16">
        <v>0</v>
      </c>
      <c r="G55" s="30">
        <f>ROUND(E55*F55,2)</f>
        <v>0</v>
      </c>
      <c r="H55" s="30">
        <f>ROUND(E55-G55,2)</f>
        <v>2.4</v>
      </c>
    </row>
    <row r="56" spans="1:8" x14ac:dyDescent="0.25">
      <c r="A56" s="13" t="s">
        <v>45</v>
      </c>
      <c r="C56" s="30"/>
      <c r="E56" s="30"/>
    </row>
    <row r="57" spans="1:8" x14ac:dyDescent="0.25">
      <c r="A57" s="14" t="s">
        <v>38</v>
      </c>
      <c r="B57" s="14" t="s">
        <v>19</v>
      </c>
      <c r="C57" s="15">
        <v>4.4800000000000004</v>
      </c>
      <c r="D57" s="14">
        <v>1.1121000000000001</v>
      </c>
      <c r="E57" s="30">
        <f>ROUND(C57*D57,2)</f>
        <v>4.9800000000000004</v>
      </c>
      <c r="F57" s="16">
        <v>0</v>
      </c>
      <c r="G57" s="30">
        <f>ROUND(E57*F57,2)</f>
        <v>0</v>
      </c>
      <c r="H57" s="30">
        <f>ROUND(E57-G57,2)</f>
        <v>4.9800000000000004</v>
      </c>
    </row>
    <row r="58" spans="1:8" x14ac:dyDescent="0.25">
      <c r="A58" s="14" t="s">
        <v>134</v>
      </c>
      <c r="B58" s="14" t="s">
        <v>19</v>
      </c>
      <c r="C58" s="15">
        <v>4.4800000000000004</v>
      </c>
      <c r="D58" s="14">
        <v>1.4244000000000001</v>
      </c>
      <c r="E58" s="30">
        <f>ROUND(C58*D58,2)</f>
        <v>6.38</v>
      </c>
      <c r="F58" s="16">
        <v>0</v>
      </c>
      <c r="G58" s="30">
        <f>ROUND(E58*F58,2)</f>
        <v>0</v>
      </c>
      <c r="H58" s="30">
        <f>ROUND(E58-G58,2)</f>
        <v>6.38</v>
      </c>
    </row>
    <row r="59" spans="1:8" x14ac:dyDescent="0.25">
      <c r="A59" s="14" t="s">
        <v>91</v>
      </c>
      <c r="B59" s="14" t="s">
        <v>19</v>
      </c>
      <c r="C59" s="15">
        <v>4.4800000000000004</v>
      </c>
      <c r="D59" s="14">
        <v>0.1497</v>
      </c>
      <c r="E59" s="30">
        <f>ROUND(C59*D59,2)</f>
        <v>0.67</v>
      </c>
      <c r="F59" s="16">
        <v>0</v>
      </c>
      <c r="G59" s="30">
        <f>ROUND(E59*F59,2)</f>
        <v>0</v>
      </c>
      <c r="H59" s="30">
        <f>ROUND(E59-G59,2)</f>
        <v>0.67</v>
      </c>
    </row>
    <row r="60" spans="1:8" x14ac:dyDescent="0.25">
      <c r="A60" s="14" t="s">
        <v>221</v>
      </c>
      <c r="B60" s="14" t="s">
        <v>19</v>
      </c>
      <c r="C60" s="15">
        <v>4.4800000000000004</v>
      </c>
      <c r="D60" s="14">
        <v>16.4057</v>
      </c>
      <c r="E60" s="30">
        <f>ROUND(C60*D60,2)</f>
        <v>73.5</v>
      </c>
      <c r="F60" s="16">
        <v>0</v>
      </c>
      <c r="G60" s="30">
        <f>ROUND(E60*F60,2)</f>
        <v>0</v>
      </c>
      <c r="H60" s="30">
        <f>ROUND(E60-G60,2)</f>
        <v>73.5</v>
      </c>
    </row>
    <row r="61" spans="1:8" x14ac:dyDescent="0.25">
      <c r="A61" s="13" t="s">
        <v>47</v>
      </c>
      <c r="C61" s="30"/>
      <c r="E61" s="30"/>
    </row>
    <row r="62" spans="1:8" x14ac:dyDescent="0.25">
      <c r="A62" s="14" t="s">
        <v>42</v>
      </c>
      <c r="B62" s="14" t="s">
        <v>48</v>
      </c>
      <c r="C62" s="15">
        <v>3.83</v>
      </c>
      <c r="D62" s="14">
        <v>1</v>
      </c>
      <c r="E62" s="30">
        <f t="shared" ref="E62:E67" si="0">ROUND(C62*D62,2)</f>
        <v>3.83</v>
      </c>
      <c r="F62" s="16">
        <v>0</v>
      </c>
      <c r="G62" s="30">
        <f t="shared" ref="G62:G67" si="1">ROUND(E62*F62,2)</f>
        <v>0</v>
      </c>
      <c r="H62" s="30">
        <f t="shared" ref="H62:H69" si="2">ROUND(E62-G62,2)</f>
        <v>3.83</v>
      </c>
    </row>
    <row r="63" spans="1:8" x14ac:dyDescent="0.25">
      <c r="A63" s="14" t="s">
        <v>38</v>
      </c>
      <c r="B63" s="14" t="s">
        <v>48</v>
      </c>
      <c r="C63" s="15">
        <v>0.68</v>
      </c>
      <c r="D63" s="14">
        <v>1</v>
      </c>
      <c r="E63" s="30">
        <f t="shared" si="0"/>
        <v>0.68</v>
      </c>
      <c r="F63" s="16">
        <v>0</v>
      </c>
      <c r="G63" s="30">
        <f t="shared" si="1"/>
        <v>0</v>
      </c>
      <c r="H63" s="30">
        <f t="shared" si="2"/>
        <v>0.68</v>
      </c>
    </row>
    <row r="64" spans="1:8" x14ac:dyDescent="0.25">
      <c r="A64" s="14" t="s">
        <v>134</v>
      </c>
      <c r="B64" s="14" t="s">
        <v>48</v>
      </c>
      <c r="C64" s="15">
        <v>4.1500000000000004</v>
      </c>
      <c r="D64" s="14">
        <v>1</v>
      </c>
      <c r="E64" s="30">
        <f t="shared" si="0"/>
        <v>4.1500000000000004</v>
      </c>
      <c r="F64" s="16">
        <v>0</v>
      </c>
      <c r="G64" s="30">
        <f t="shared" si="1"/>
        <v>0</v>
      </c>
      <c r="H64" s="30">
        <f t="shared" si="2"/>
        <v>4.1500000000000004</v>
      </c>
    </row>
    <row r="65" spans="1:8" x14ac:dyDescent="0.25">
      <c r="A65" s="14" t="s">
        <v>91</v>
      </c>
      <c r="B65" s="14" t="s">
        <v>48</v>
      </c>
      <c r="C65" s="15">
        <v>0.2</v>
      </c>
      <c r="D65" s="14">
        <v>1</v>
      </c>
      <c r="E65" s="30">
        <f t="shared" si="0"/>
        <v>0.2</v>
      </c>
      <c r="F65" s="16">
        <v>0</v>
      </c>
      <c r="G65" s="30">
        <f t="shared" si="1"/>
        <v>0</v>
      </c>
      <c r="H65" s="30">
        <f t="shared" si="2"/>
        <v>0.2</v>
      </c>
    </row>
    <row r="66" spans="1:8" x14ac:dyDescent="0.25">
      <c r="A66" s="14" t="s">
        <v>221</v>
      </c>
      <c r="B66" s="14" t="s">
        <v>48</v>
      </c>
      <c r="C66" s="15">
        <v>12</v>
      </c>
      <c r="D66" s="14">
        <v>1</v>
      </c>
      <c r="E66" s="30">
        <f t="shared" si="0"/>
        <v>12</v>
      </c>
      <c r="F66" s="16">
        <v>0</v>
      </c>
      <c r="G66" s="30">
        <f t="shared" si="1"/>
        <v>0</v>
      </c>
      <c r="H66" s="30">
        <f t="shared" si="2"/>
        <v>12</v>
      </c>
    </row>
    <row r="67" spans="1:8" x14ac:dyDescent="0.25">
      <c r="A67" s="9" t="s">
        <v>49</v>
      </c>
      <c r="B67" s="9" t="s">
        <v>48</v>
      </c>
      <c r="C67" s="10">
        <v>17.11</v>
      </c>
      <c r="D67" s="9">
        <v>1</v>
      </c>
      <c r="E67" s="28">
        <f t="shared" si="0"/>
        <v>17.11</v>
      </c>
      <c r="F67" s="11">
        <v>0</v>
      </c>
      <c r="G67" s="28">
        <f t="shared" si="1"/>
        <v>0</v>
      </c>
      <c r="H67" s="28">
        <f t="shared" si="2"/>
        <v>17.11</v>
      </c>
    </row>
    <row r="68" spans="1:8" x14ac:dyDescent="0.25">
      <c r="A68" s="7" t="s">
        <v>50</v>
      </c>
      <c r="C68" s="30"/>
      <c r="E68" s="30">
        <f>SUM(E12:E67)</f>
        <v>575.04000000000019</v>
      </c>
      <c r="G68" s="12">
        <f>SUM(G12:G67)</f>
        <v>0</v>
      </c>
      <c r="H68" s="12">
        <f t="shared" si="2"/>
        <v>575.04</v>
      </c>
    </row>
    <row r="69" spans="1:8" x14ac:dyDescent="0.25">
      <c r="A69" s="7" t="s">
        <v>51</v>
      </c>
      <c r="C69" s="30"/>
      <c r="E69" s="30">
        <f>+E8-E68</f>
        <v>294.95999999999981</v>
      </c>
      <c r="G69" s="12">
        <f>+G8-G68</f>
        <v>0</v>
      </c>
      <c r="H69" s="12">
        <f t="shared" si="2"/>
        <v>294.95999999999998</v>
      </c>
    </row>
    <row r="70" spans="1:8" x14ac:dyDescent="0.25">
      <c r="A70" t="s">
        <v>12</v>
      </c>
      <c r="C70" s="30"/>
      <c r="E70" s="30"/>
    </row>
    <row r="71" spans="1:8" x14ac:dyDescent="0.25">
      <c r="A71" s="7" t="s">
        <v>52</v>
      </c>
      <c r="C71" s="30"/>
      <c r="E71" s="30"/>
    </row>
    <row r="72" spans="1:8" x14ac:dyDescent="0.25">
      <c r="A72" s="14" t="s">
        <v>42</v>
      </c>
      <c r="B72" s="14" t="s">
        <v>48</v>
      </c>
      <c r="C72" s="15">
        <v>7.83</v>
      </c>
      <c r="D72" s="14">
        <v>1</v>
      </c>
      <c r="E72" s="30">
        <f>ROUND(C72*D72,2)</f>
        <v>7.83</v>
      </c>
      <c r="F72" s="16">
        <v>0</v>
      </c>
      <c r="G72" s="30">
        <f>ROUND(E72*F72,2)</f>
        <v>0</v>
      </c>
      <c r="H72" s="30">
        <f t="shared" ref="H72:H79" si="3">ROUND(E72-G72,2)</f>
        <v>7.83</v>
      </c>
    </row>
    <row r="73" spans="1:8" x14ac:dyDescent="0.25">
      <c r="A73" s="14" t="s">
        <v>38</v>
      </c>
      <c r="B73" s="14" t="s">
        <v>48</v>
      </c>
      <c r="C73" s="15">
        <v>4.84</v>
      </c>
      <c r="D73" s="14">
        <v>1</v>
      </c>
      <c r="E73" s="30">
        <f>ROUND(C73*D73,2)</f>
        <v>4.84</v>
      </c>
      <c r="F73" s="16">
        <v>0</v>
      </c>
      <c r="G73" s="30">
        <f>ROUND(E73*F73,2)</f>
        <v>0</v>
      </c>
      <c r="H73" s="30">
        <f t="shared" si="3"/>
        <v>4.84</v>
      </c>
    </row>
    <row r="74" spans="1:8" x14ac:dyDescent="0.25">
      <c r="A74" s="14" t="s">
        <v>134</v>
      </c>
      <c r="B74" s="14" t="s">
        <v>48</v>
      </c>
      <c r="C74" s="15">
        <v>18.260000000000002</v>
      </c>
      <c r="D74" s="14">
        <v>1</v>
      </c>
      <c r="E74" s="30">
        <f>ROUND(C74*D74,2)</f>
        <v>18.260000000000002</v>
      </c>
      <c r="F74" s="16">
        <v>0</v>
      </c>
      <c r="G74" s="30">
        <f>ROUND(E74*F74,2)</f>
        <v>0</v>
      </c>
      <c r="H74" s="30">
        <f t="shared" si="3"/>
        <v>18.260000000000002</v>
      </c>
    </row>
    <row r="75" spans="1:8" x14ac:dyDescent="0.25">
      <c r="A75" s="14" t="s">
        <v>91</v>
      </c>
      <c r="B75" s="14" t="s">
        <v>48</v>
      </c>
      <c r="C75" s="15">
        <v>1.46</v>
      </c>
      <c r="D75" s="14">
        <v>1</v>
      </c>
      <c r="E75" s="30">
        <f>ROUND(C75*D75,2)</f>
        <v>1.46</v>
      </c>
      <c r="F75" s="16">
        <v>0</v>
      </c>
      <c r="G75" s="30">
        <f>ROUND(E75*F75,2)</f>
        <v>0</v>
      </c>
      <c r="H75" s="30">
        <f t="shared" si="3"/>
        <v>1.46</v>
      </c>
    </row>
    <row r="76" spans="1:8" x14ac:dyDescent="0.25">
      <c r="A76" s="9" t="s">
        <v>221</v>
      </c>
      <c r="B76" s="9" t="s">
        <v>48</v>
      </c>
      <c r="C76" s="10">
        <v>49.95</v>
      </c>
      <c r="D76" s="9">
        <v>1</v>
      </c>
      <c r="E76" s="28">
        <f>ROUND(C76*D76,2)</f>
        <v>49.95</v>
      </c>
      <c r="F76" s="11">
        <v>0</v>
      </c>
      <c r="G76" s="28">
        <f>ROUND(E76*F76,2)</f>
        <v>0</v>
      </c>
      <c r="H76" s="28">
        <f t="shared" si="3"/>
        <v>49.95</v>
      </c>
    </row>
    <row r="77" spans="1:8" x14ac:dyDescent="0.25">
      <c r="A77" s="7" t="s">
        <v>53</v>
      </c>
      <c r="C77" s="30"/>
      <c r="E77" s="30">
        <f>SUM(E72:E76)</f>
        <v>82.34</v>
      </c>
      <c r="G77" s="12">
        <f>SUM(G72:G76)</f>
        <v>0</v>
      </c>
      <c r="H77" s="12">
        <f t="shared" si="3"/>
        <v>82.34</v>
      </c>
    </row>
    <row r="78" spans="1:8" x14ac:dyDescent="0.25">
      <c r="A78" s="7" t="s">
        <v>54</v>
      </c>
      <c r="C78" s="30"/>
      <c r="E78" s="30">
        <f>+E68+E77</f>
        <v>657.38000000000022</v>
      </c>
      <c r="G78" s="12">
        <f>+G68+G77</f>
        <v>0</v>
      </c>
      <c r="H78" s="12">
        <f t="shared" si="3"/>
        <v>657.38</v>
      </c>
    </row>
    <row r="79" spans="1:8" x14ac:dyDescent="0.25">
      <c r="A79" s="7" t="s">
        <v>55</v>
      </c>
      <c r="C79" s="30"/>
      <c r="E79" s="30">
        <f>+E8-E78</f>
        <v>212.61999999999978</v>
      </c>
      <c r="G79" s="12">
        <f>+G8-G78</f>
        <v>0</v>
      </c>
      <c r="H79" s="12">
        <f t="shared" si="3"/>
        <v>212.62</v>
      </c>
    </row>
    <row r="80" spans="1:8" x14ac:dyDescent="0.25">
      <c r="A80" t="s">
        <v>120</v>
      </c>
      <c r="C80" s="30"/>
      <c r="E80" s="30"/>
    </row>
    <row r="81" spans="1:5" x14ac:dyDescent="0.25">
      <c r="A81" t="s">
        <v>427</v>
      </c>
      <c r="C81" s="30"/>
      <c r="E81" s="30"/>
    </row>
    <row r="82" spans="1:5" x14ac:dyDescent="0.25">
      <c r="C82" s="30"/>
      <c r="E82" s="30"/>
    </row>
    <row r="83" spans="1:5" x14ac:dyDescent="0.25">
      <c r="A83" s="7" t="s">
        <v>121</v>
      </c>
      <c r="C83" s="30"/>
      <c r="E83" s="30"/>
    </row>
    <row r="84" spans="1:5" x14ac:dyDescent="0.25">
      <c r="A84" s="7" t="s">
        <v>122</v>
      </c>
      <c r="C84" s="30"/>
      <c r="E84" s="30"/>
    </row>
    <row r="99" spans="1:5" x14ac:dyDescent="0.25">
      <c r="A99" s="7" t="s">
        <v>50</v>
      </c>
      <c r="E99" s="34">
        <f>VLOOKUP(A99,$A$1:$H$98,5,FALSE)</f>
        <v>575.04000000000019</v>
      </c>
    </row>
    <row r="100" spans="1:5" x14ac:dyDescent="0.25">
      <c r="A100" s="7" t="s">
        <v>295</v>
      </c>
      <c r="E100" s="34">
        <f>VLOOKUP(A100,$A$1:$H$98,5,FALSE)</f>
        <v>82.34</v>
      </c>
    </row>
    <row r="101" spans="1:5" x14ac:dyDescent="0.25">
      <c r="A101" s="7" t="s">
        <v>296</v>
      </c>
      <c r="E101" s="34">
        <f t="shared" ref="E101:E102" si="4">VLOOKUP(A101,$A$1:$H$98,5,FALSE)</f>
        <v>657.38000000000022</v>
      </c>
    </row>
    <row r="102" spans="1:5" x14ac:dyDescent="0.25">
      <c r="A102" s="7" t="s">
        <v>55</v>
      </c>
      <c r="E102" s="34">
        <f t="shared" si="4"/>
        <v>212.61999999999978</v>
      </c>
    </row>
    <row r="104" spans="1:5" x14ac:dyDescent="0.25">
      <c r="A104" s="43" t="s">
        <v>257</v>
      </c>
      <c r="D104" s="39" t="s">
        <v>258</v>
      </c>
    </row>
    <row r="105" spans="1:5" x14ac:dyDescent="0.25">
      <c r="B105" s="34">
        <f>E102</f>
        <v>212.61999999999978</v>
      </c>
      <c r="E105" s="34">
        <f>E102</f>
        <v>212.61999999999978</v>
      </c>
    </row>
    <row r="106" spans="1:5" x14ac:dyDescent="0.25">
      <c r="A106">
        <f>A107-Calculator!$B$15</f>
        <v>205</v>
      </c>
      <c r="B106">
        <f t="dataTable" ref="B106:B112" dt2D="0" dtr="0" r1="D7" ca="1"/>
        <v>2275.9699999999998</v>
      </c>
      <c r="D106">
        <f>D107-Calculator!$B$27</f>
        <v>45</v>
      </c>
      <c r="E106">
        <f t="dataTable" ref="E106:E112" dt2D="0" dtr="0" r1="D7"/>
        <v>-0.83000000000015461</v>
      </c>
    </row>
    <row r="107" spans="1:5" x14ac:dyDescent="0.25">
      <c r="A107">
        <f>A108-Calculator!$B$15</f>
        <v>210</v>
      </c>
      <c r="B107">
        <v>2347.12</v>
      </c>
      <c r="D107">
        <f>D108-Calculator!$B$27</f>
        <v>50</v>
      </c>
      <c r="E107">
        <v>70.319999999999823</v>
      </c>
    </row>
    <row r="108" spans="1:5" x14ac:dyDescent="0.25">
      <c r="A108">
        <f>A109-Calculator!$B$15</f>
        <v>215</v>
      </c>
      <c r="B108">
        <v>2418.27</v>
      </c>
      <c r="D108">
        <f>D109-Calculator!$B$27</f>
        <v>55</v>
      </c>
      <c r="E108">
        <v>141.4699999999998</v>
      </c>
    </row>
    <row r="109" spans="1:5" x14ac:dyDescent="0.25">
      <c r="A109">
        <f>Calculator!B10</f>
        <v>220</v>
      </c>
      <c r="B109">
        <v>2489.42</v>
      </c>
      <c r="D109">
        <f>Calculator!B22</f>
        <v>60</v>
      </c>
      <c r="E109">
        <v>212.61999999999978</v>
      </c>
    </row>
    <row r="110" spans="1:5" x14ac:dyDescent="0.25">
      <c r="A110">
        <f>A109+Calculator!$B$15</f>
        <v>225</v>
      </c>
      <c r="B110">
        <v>2560.5699999999997</v>
      </c>
      <c r="D110">
        <f>D109+Calculator!$B$27</f>
        <v>65</v>
      </c>
      <c r="E110">
        <v>283.76999999999987</v>
      </c>
    </row>
    <row r="111" spans="1:5" x14ac:dyDescent="0.25">
      <c r="A111">
        <f>A110+Calculator!$B$15</f>
        <v>230</v>
      </c>
      <c r="B111">
        <v>2631.72</v>
      </c>
      <c r="D111">
        <f>D110+Calculator!$B$27</f>
        <v>70</v>
      </c>
      <c r="E111">
        <v>354.91999999999985</v>
      </c>
    </row>
    <row r="112" spans="1:5" x14ac:dyDescent="0.25">
      <c r="A112">
        <f>A111+Calculator!$B$15</f>
        <v>235</v>
      </c>
      <c r="B112">
        <v>2702.87</v>
      </c>
      <c r="D112">
        <f>D111+Calculator!$B$27</f>
        <v>75</v>
      </c>
      <c r="E112">
        <v>426.06999999999982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646DB-29A7-4ABC-B0D6-461F7F67DE76}">
  <dimension ref="A1:H112"/>
  <sheetViews>
    <sheetView topLeftCell="A19" workbookViewId="0">
      <selection activeCell="D36" sqref="D36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135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405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463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124</v>
      </c>
      <c r="C7" s="49">
        <f>IF(Calculator!B7="Soybeans",Calculator!B13,IF(Calculator!B19="Soybeans",Calculator!B25,13.66))</f>
        <v>14.5</v>
      </c>
      <c r="D7" s="50">
        <f>IF(Calculator!B7="Soybeans",Calculator!B10,IF(Calculator!B19="Soybeans",Calculator!B22,42))</f>
        <v>60</v>
      </c>
      <c r="E7" s="28">
        <f>ROUND(C7*D7,2)</f>
        <v>870</v>
      </c>
      <c r="F7" s="11">
        <v>0</v>
      </c>
      <c r="G7" s="28">
        <f>ROUND(E7*F7,2)</f>
        <v>0</v>
      </c>
      <c r="H7" s="28">
        <f>ROUND(E7-G7,2)</f>
        <v>870</v>
      </c>
    </row>
    <row r="8" spans="1:8" x14ac:dyDescent="0.25">
      <c r="A8" s="7" t="s">
        <v>11</v>
      </c>
      <c r="C8" s="30"/>
      <c r="E8" s="30">
        <f>SUM(E7:E7)</f>
        <v>870</v>
      </c>
      <c r="G8" s="12">
        <f>SUM(G7:G7)</f>
        <v>0</v>
      </c>
      <c r="H8" s="12">
        <f>ROUND(E8-G8,2)</f>
        <v>870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2</v>
      </c>
      <c r="E12" s="30">
        <f>ROUND(C12*D12,2)</f>
        <v>15.2</v>
      </c>
      <c r="F12" s="16">
        <v>0</v>
      </c>
      <c r="G12" s="30">
        <f>ROUND(E12*F12,2)</f>
        <v>0</v>
      </c>
      <c r="H12" s="30">
        <f>ROUND(E12-G12,2)</f>
        <v>15.2</v>
      </c>
    </row>
    <row r="13" spans="1:8" x14ac:dyDescent="0.25">
      <c r="A13" s="13" t="s">
        <v>17</v>
      </c>
      <c r="C13" s="30"/>
      <c r="E13" s="30"/>
    </row>
    <row r="14" spans="1:8" x14ac:dyDescent="0.25">
      <c r="A14" s="14" t="s">
        <v>136</v>
      </c>
      <c r="B14" s="14" t="s">
        <v>18</v>
      </c>
      <c r="C14" s="15">
        <v>0.37</v>
      </c>
      <c r="D14" s="14">
        <v>16</v>
      </c>
      <c r="E14" s="30">
        <f>ROUND(C14*D14,2)</f>
        <v>5.92</v>
      </c>
      <c r="F14" s="16">
        <v>0</v>
      </c>
      <c r="G14" s="30">
        <f>ROUND(E14*F14,2)</f>
        <v>0</v>
      </c>
      <c r="H14" s="30">
        <f>ROUND(E14-G14,2)</f>
        <v>5.92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125</v>
      </c>
      <c r="B16" s="14" t="s">
        <v>21</v>
      </c>
      <c r="C16" s="15">
        <v>50</v>
      </c>
      <c r="D16" s="14">
        <v>0.66</v>
      </c>
      <c r="E16" s="30">
        <f>ROUND(C16*D16,2)</f>
        <v>33</v>
      </c>
      <c r="F16" s="16">
        <v>0</v>
      </c>
      <c r="G16" s="30">
        <f>ROUND(E16*F16,2)</f>
        <v>0</v>
      </c>
      <c r="H16" s="30">
        <f>ROUND(E16-G16,2)</f>
        <v>33</v>
      </c>
    </row>
    <row r="17" spans="1:8" x14ac:dyDescent="0.25">
      <c r="A17" s="14" t="s">
        <v>22</v>
      </c>
      <c r="B17" s="14" t="s">
        <v>21</v>
      </c>
      <c r="C17" s="15">
        <v>46.6</v>
      </c>
      <c r="D17" s="14">
        <v>1</v>
      </c>
      <c r="E17" s="30">
        <f>ROUND(C17*D17,2)</f>
        <v>46.6</v>
      </c>
      <c r="F17" s="16">
        <v>0</v>
      </c>
      <c r="G17" s="30">
        <f>ROUND(E17*F17,2)</f>
        <v>0</v>
      </c>
      <c r="H17" s="30">
        <f>ROUND(E17-G17,2)</f>
        <v>46.6</v>
      </c>
    </row>
    <row r="18" spans="1:8" x14ac:dyDescent="0.25">
      <c r="A18" s="13" t="s">
        <v>23</v>
      </c>
      <c r="C18" s="30"/>
      <c r="E18" s="30"/>
    </row>
    <row r="19" spans="1:8" x14ac:dyDescent="0.25">
      <c r="A19" s="14" t="s">
        <v>332</v>
      </c>
      <c r="B19" s="14" t="s">
        <v>18</v>
      </c>
      <c r="C19" s="15">
        <v>7.63</v>
      </c>
      <c r="D19" s="14">
        <v>1.6</v>
      </c>
      <c r="E19" s="30">
        <f>ROUND(C19*D19,2)</f>
        <v>12.21</v>
      </c>
      <c r="F19" s="16">
        <v>0</v>
      </c>
      <c r="G19" s="30">
        <f>ROUND(E19*F19,2)</f>
        <v>0</v>
      </c>
      <c r="H19" s="30">
        <f>ROUND(E19-G19,2)</f>
        <v>12.21</v>
      </c>
    </row>
    <row r="20" spans="1:8" x14ac:dyDescent="0.25">
      <c r="A20" s="13" t="s">
        <v>24</v>
      </c>
      <c r="C20" s="30"/>
      <c r="E20" s="30"/>
    </row>
    <row r="21" spans="1:8" x14ac:dyDescent="0.25">
      <c r="A21" s="14" t="s">
        <v>25</v>
      </c>
      <c r="B21" s="14" t="s">
        <v>18</v>
      </c>
      <c r="C21" s="15">
        <v>0.34</v>
      </c>
      <c r="D21" s="14">
        <v>96</v>
      </c>
      <c r="E21" s="30">
        <f t="shared" ref="E21:E26" si="0">ROUND(C21*D21,2)</f>
        <v>32.64</v>
      </c>
      <c r="F21" s="16">
        <v>0</v>
      </c>
      <c r="G21" s="30">
        <f t="shared" ref="G21:G26" si="1">ROUND(E21*F21,2)</f>
        <v>0</v>
      </c>
      <c r="H21" s="30">
        <f t="shared" ref="H21:H26" si="2">ROUND(E21-G21,2)</f>
        <v>32.64</v>
      </c>
    </row>
    <row r="22" spans="1:8" x14ac:dyDescent="0.25">
      <c r="A22" s="14" t="s">
        <v>138</v>
      </c>
      <c r="B22" s="14" t="s">
        <v>26</v>
      </c>
      <c r="C22" s="15">
        <v>3.33</v>
      </c>
      <c r="D22" s="14">
        <v>2</v>
      </c>
      <c r="E22" s="30">
        <f t="shared" si="0"/>
        <v>6.66</v>
      </c>
      <c r="F22" s="16">
        <v>0</v>
      </c>
      <c r="G22" s="30">
        <f t="shared" si="1"/>
        <v>0</v>
      </c>
      <c r="H22" s="30">
        <f t="shared" si="2"/>
        <v>6.66</v>
      </c>
    </row>
    <row r="23" spans="1:8" x14ac:dyDescent="0.25">
      <c r="A23" s="14" t="s">
        <v>140</v>
      </c>
      <c r="B23" s="14" t="s">
        <v>26</v>
      </c>
      <c r="C23" s="15">
        <v>11.75</v>
      </c>
      <c r="D23" s="14">
        <v>2</v>
      </c>
      <c r="E23" s="30">
        <f t="shared" si="0"/>
        <v>23.5</v>
      </c>
      <c r="F23" s="16">
        <v>0</v>
      </c>
      <c r="G23" s="30">
        <f t="shared" si="1"/>
        <v>0</v>
      </c>
      <c r="H23" s="30">
        <f t="shared" si="2"/>
        <v>23.5</v>
      </c>
    </row>
    <row r="24" spans="1:8" x14ac:dyDescent="0.25">
      <c r="A24" s="14" t="s">
        <v>105</v>
      </c>
      <c r="B24" s="14" t="s">
        <v>18</v>
      </c>
      <c r="C24" s="15">
        <v>0.37</v>
      </c>
      <c r="D24" s="14">
        <v>48</v>
      </c>
      <c r="E24" s="30">
        <f t="shared" si="0"/>
        <v>17.760000000000002</v>
      </c>
      <c r="F24" s="16">
        <v>0</v>
      </c>
      <c r="G24" s="30">
        <f t="shared" si="1"/>
        <v>0</v>
      </c>
      <c r="H24" s="30">
        <f t="shared" si="2"/>
        <v>17.760000000000002</v>
      </c>
    </row>
    <row r="25" spans="1:8" x14ac:dyDescent="0.25">
      <c r="A25" s="14" t="s">
        <v>398</v>
      </c>
      <c r="B25" s="14" t="s">
        <v>18</v>
      </c>
      <c r="C25" s="15">
        <v>0.83</v>
      </c>
      <c r="D25" s="14">
        <v>12.8</v>
      </c>
      <c r="E25" s="30">
        <f t="shared" si="0"/>
        <v>10.62</v>
      </c>
      <c r="F25" s="16">
        <v>0</v>
      </c>
      <c r="G25" s="30">
        <f t="shared" si="1"/>
        <v>0</v>
      </c>
      <c r="H25" s="30">
        <f t="shared" si="2"/>
        <v>10.62</v>
      </c>
    </row>
    <row r="26" spans="1:8" x14ac:dyDescent="0.25">
      <c r="A26" s="14" t="s">
        <v>74</v>
      </c>
      <c r="B26" s="14" t="s">
        <v>26</v>
      </c>
      <c r="C26" s="15">
        <v>11.45</v>
      </c>
      <c r="D26" s="14">
        <v>1</v>
      </c>
      <c r="E26" s="30">
        <f t="shared" si="0"/>
        <v>11.45</v>
      </c>
      <c r="F26" s="16">
        <v>0</v>
      </c>
      <c r="G26" s="30">
        <f t="shared" si="1"/>
        <v>0</v>
      </c>
      <c r="H26" s="30">
        <f t="shared" si="2"/>
        <v>11.45</v>
      </c>
    </row>
    <row r="27" spans="1:8" x14ac:dyDescent="0.25">
      <c r="A27" s="13" t="s">
        <v>27</v>
      </c>
      <c r="C27" s="30"/>
      <c r="E27" s="30"/>
    </row>
    <row r="28" spans="1:8" x14ac:dyDescent="0.25">
      <c r="A28" s="14" t="s">
        <v>141</v>
      </c>
      <c r="B28" s="14" t="s">
        <v>29</v>
      </c>
      <c r="C28" s="15">
        <v>6.62</v>
      </c>
      <c r="D28" s="14">
        <v>0.75</v>
      </c>
      <c r="E28" s="30">
        <f>ROUND(C28*D28,2)</f>
        <v>4.97</v>
      </c>
      <c r="F28" s="16">
        <v>0</v>
      </c>
      <c r="G28" s="30">
        <f>ROUND(E28*F28,2)</f>
        <v>0</v>
      </c>
      <c r="H28" s="30">
        <f>ROUND(E28-G28,2)</f>
        <v>4.97</v>
      </c>
    </row>
    <row r="29" spans="1:8" x14ac:dyDescent="0.25">
      <c r="A29" s="13" t="s">
        <v>33</v>
      </c>
      <c r="C29" s="30"/>
      <c r="E29" s="30"/>
    </row>
    <row r="30" spans="1:8" x14ac:dyDescent="0.25">
      <c r="A30" s="14" t="s">
        <v>143</v>
      </c>
      <c r="B30" s="14" t="s">
        <v>29</v>
      </c>
      <c r="C30" s="15">
        <v>1.1499999999999999</v>
      </c>
      <c r="D30" s="14">
        <v>50</v>
      </c>
      <c r="E30" s="30">
        <f>ROUND(C30*D30,2)</f>
        <v>57.5</v>
      </c>
      <c r="F30" s="16">
        <v>0</v>
      </c>
      <c r="G30" s="30">
        <f>ROUND(E30*F30,2)</f>
        <v>0</v>
      </c>
      <c r="H30" s="30">
        <f>ROUND(E30-G30,2)</f>
        <v>57.5</v>
      </c>
    </row>
    <row r="31" spans="1:8" x14ac:dyDescent="0.25">
      <c r="A31" s="13" t="s">
        <v>114</v>
      </c>
      <c r="C31" s="30"/>
      <c r="E31" s="30"/>
    </row>
    <row r="32" spans="1:8" x14ac:dyDescent="0.25">
      <c r="A32" s="14" t="s">
        <v>115</v>
      </c>
      <c r="B32" s="14" t="s">
        <v>26</v>
      </c>
      <c r="C32" s="15">
        <v>3.3</v>
      </c>
      <c r="D32" s="14">
        <v>0.6</v>
      </c>
      <c r="E32" s="30">
        <f>ROUND(C32*D32,2)</f>
        <v>1.98</v>
      </c>
      <c r="F32" s="16">
        <v>0</v>
      </c>
      <c r="G32" s="30">
        <f>ROUND(E32*F32,2)</f>
        <v>0</v>
      </c>
      <c r="H32" s="30">
        <f>ROUND(E32-G32,2)</f>
        <v>1.98</v>
      </c>
    </row>
    <row r="33" spans="1:8" x14ac:dyDescent="0.25">
      <c r="A33" s="13" t="s">
        <v>61</v>
      </c>
      <c r="C33" s="30"/>
      <c r="E33" s="30"/>
    </row>
    <row r="34" spans="1:8" x14ac:dyDescent="0.25">
      <c r="A34" s="14" t="s">
        <v>62</v>
      </c>
      <c r="B34" s="14" t="s">
        <v>48</v>
      </c>
      <c r="C34" s="15">
        <v>7.5</v>
      </c>
      <c r="D34" s="14">
        <v>1</v>
      </c>
      <c r="E34" s="30">
        <f>ROUND(C34*D34,2)</f>
        <v>7.5</v>
      </c>
      <c r="F34" s="16">
        <v>0</v>
      </c>
      <c r="G34" s="30">
        <f>ROUND(E34*F34,2)</f>
        <v>0</v>
      </c>
      <c r="H34" s="30">
        <f>ROUND(E34-G34,2)</f>
        <v>7.5</v>
      </c>
    </row>
    <row r="35" spans="1:8" x14ac:dyDescent="0.25">
      <c r="A35" s="13" t="s">
        <v>131</v>
      </c>
      <c r="C35" s="30"/>
      <c r="E35" s="30"/>
    </row>
    <row r="36" spans="1:8" x14ac:dyDescent="0.25">
      <c r="A36" s="14" t="s">
        <v>144</v>
      </c>
      <c r="B36" s="14" t="s">
        <v>124</v>
      </c>
      <c r="C36" s="15">
        <v>0.27</v>
      </c>
      <c r="D36" s="14">
        <f>$D$7</f>
        <v>60</v>
      </c>
      <c r="E36" s="30">
        <f>ROUND(C36*D36,2)</f>
        <v>16.2</v>
      </c>
      <c r="F36" s="16">
        <v>0</v>
      </c>
      <c r="G36" s="30">
        <f>ROUND(E36*F36,2)</f>
        <v>0</v>
      </c>
      <c r="H36" s="30">
        <f>ROUND(E36-G36,2)</f>
        <v>16.2</v>
      </c>
    </row>
    <row r="37" spans="1:8" x14ac:dyDescent="0.25">
      <c r="A37" s="13" t="s">
        <v>34</v>
      </c>
      <c r="C37" s="30"/>
      <c r="E37" s="30"/>
    </row>
    <row r="38" spans="1:8" x14ac:dyDescent="0.25">
      <c r="A38" s="14" t="s">
        <v>35</v>
      </c>
      <c r="B38" s="14" t="s">
        <v>36</v>
      </c>
      <c r="C38" s="15">
        <v>58</v>
      </c>
      <c r="D38" s="14">
        <v>0.33300000000000002</v>
      </c>
      <c r="E38" s="30">
        <f>ROUND(C38*D38,2)</f>
        <v>19.309999999999999</v>
      </c>
      <c r="F38" s="16">
        <v>0</v>
      </c>
      <c r="G38" s="30">
        <f>ROUND(E38*F38,2)</f>
        <v>0</v>
      </c>
      <c r="H38" s="30">
        <f>ROUND(E38-G38,2)</f>
        <v>19.309999999999999</v>
      </c>
    </row>
    <row r="39" spans="1:8" x14ac:dyDescent="0.25">
      <c r="A39" s="13" t="s">
        <v>116</v>
      </c>
      <c r="C39" s="30"/>
      <c r="E39" s="30"/>
    </row>
    <row r="40" spans="1:8" x14ac:dyDescent="0.25">
      <c r="A40" s="14" t="s">
        <v>145</v>
      </c>
      <c r="B40" s="14" t="s">
        <v>48</v>
      </c>
      <c r="C40" s="15">
        <v>6.5</v>
      </c>
      <c r="D40" s="14">
        <v>1</v>
      </c>
      <c r="E40" s="30">
        <f>ROUND(C40*D40,2)</f>
        <v>6.5</v>
      </c>
      <c r="F40" s="16">
        <v>0</v>
      </c>
      <c r="G40" s="30">
        <f>ROUND(E40*F40,2)</f>
        <v>0</v>
      </c>
      <c r="H40" s="30">
        <f>ROUND(E40-G40,2)</f>
        <v>6.5</v>
      </c>
    </row>
    <row r="41" spans="1:8" x14ac:dyDescent="0.25">
      <c r="A41" s="13" t="s">
        <v>118</v>
      </c>
      <c r="C41" s="30"/>
      <c r="E41" s="30"/>
    </row>
    <row r="42" spans="1:8" x14ac:dyDescent="0.25">
      <c r="A42" s="14" t="s">
        <v>119</v>
      </c>
      <c r="B42" s="14" t="s">
        <v>48</v>
      </c>
      <c r="C42" s="15">
        <v>10</v>
      </c>
      <c r="D42" s="14">
        <v>0.33300000000000002</v>
      </c>
      <c r="E42" s="30">
        <f>ROUND(C42*D42,2)</f>
        <v>3.33</v>
      </c>
      <c r="F42" s="16">
        <v>0</v>
      </c>
      <c r="G42" s="30">
        <f>ROUND(E42*F42,2)</f>
        <v>0</v>
      </c>
      <c r="H42" s="30">
        <f>ROUND(E42-G42,2)</f>
        <v>3.33</v>
      </c>
    </row>
    <row r="43" spans="1:8" x14ac:dyDescent="0.25">
      <c r="A43" s="13" t="s">
        <v>37</v>
      </c>
      <c r="C43" s="30"/>
      <c r="E43" s="30"/>
    </row>
    <row r="44" spans="1:8" x14ac:dyDescent="0.25">
      <c r="A44" s="14" t="s">
        <v>38</v>
      </c>
      <c r="B44" s="14" t="s">
        <v>39</v>
      </c>
      <c r="C44" s="15">
        <v>16.54</v>
      </c>
      <c r="D44" s="14">
        <v>0.1764</v>
      </c>
      <c r="E44" s="30">
        <f>ROUND(C44*D44,2)</f>
        <v>2.92</v>
      </c>
      <c r="F44" s="16">
        <v>0</v>
      </c>
      <c r="G44" s="30">
        <f>ROUND(E44*F44,2)</f>
        <v>0</v>
      </c>
      <c r="H44" s="30">
        <f>ROUND(E44-G44,2)</f>
        <v>2.92</v>
      </c>
    </row>
    <row r="45" spans="1:8" x14ac:dyDescent="0.25">
      <c r="A45" s="14" t="s">
        <v>134</v>
      </c>
      <c r="B45" s="14" t="s">
        <v>39</v>
      </c>
      <c r="C45" s="15">
        <v>16.54</v>
      </c>
      <c r="D45" s="14">
        <v>8.5099999999999995E-2</v>
      </c>
      <c r="E45" s="30">
        <f>ROUND(C45*D45,2)</f>
        <v>1.41</v>
      </c>
      <c r="F45" s="16">
        <v>0</v>
      </c>
      <c r="G45" s="30">
        <f>ROUND(E45*F45,2)</f>
        <v>0</v>
      </c>
      <c r="H45" s="30">
        <f>ROUND(E45-G45,2)</f>
        <v>1.41</v>
      </c>
    </row>
    <row r="46" spans="1:8" x14ac:dyDescent="0.25">
      <c r="A46" s="14" t="s">
        <v>91</v>
      </c>
      <c r="B46" s="14" t="s">
        <v>39</v>
      </c>
      <c r="C46" s="15">
        <v>16.54</v>
      </c>
      <c r="D46" s="14">
        <v>3.5299999999999998E-2</v>
      </c>
      <c r="E46" s="30">
        <f>ROUND(C46*D46,2)</f>
        <v>0.57999999999999996</v>
      </c>
      <c r="F46" s="16">
        <v>0</v>
      </c>
      <c r="G46" s="30">
        <f>ROUND(E46*F46,2)</f>
        <v>0</v>
      </c>
      <c r="H46" s="30">
        <f>ROUND(E46-G46,2)</f>
        <v>0.57999999999999996</v>
      </c>
    </row>
    <row r="47" spans="1:8" x14ac:dyDescent="0.25">
      <c r="A47" s="13" t="s">
        <v>43</v>
      </c>
      <c r="C47" s="30"/>
      <c r="E47" s="30"/>
    </row>
    <row r="48" spans="1:8" x14ac:dyDescent="0.25">
      <c r="A48" s="14" t="s">
        <v>42</v>
      </c>
      <c r="B48" s="14" t="s">
        <v>39</v>
      </c>
      <c r="C48" s="15">
        <v>9.06</v>
      </c>
      <c r="D48" s="14">
        <v>4.7100000000000003E-2</v>
      </c>
      <c r="E48" s="30">
        <f>ROUND(C48*D48,2)</f>
        <v>0.43</v>
      </c>
      <c r="F48" s="16">
        <v>0</v>
      </c>
      <c r="G48" s="30">
        <f>ROUND(E48*F48,2)</f>
        <v>0</v>
      </c>
      <c r="H48" s="30">
        <f>ROUND(E48-G48,2)</f>
        <v>0.43</v>
      </c>
    </row>
    <row r="49" spans="1:8" x14ac:dyDescent="0.25">
      <c r="A49" s="14" t="s">
        <v>91</v>
      </c>
      <c r="B49" s="14" t="s">
        <v>39</v>
      </c>
      <c r="C49" s="15">
        <v>9.06</v>
      </c>
      <c r="D49" s="14">
        <v>1.7600000000000001E-2</v>
      </c>
      <c r="E49" s="30">
        <f>ROUND(C49*D49,2)</f>
        <v>0.16</v>
      </c>
      <c r="F49" s="16">
        <v>0</v>
      </c>
      <c r="G49" s="30">
        <f>ROUND(E49*F49,2)</f>
        <v>0</v>
      </c>
      <c r="H49" s="30">
        <f>ROUND(E49-G49,2)</f>
        <v>0.16</v>
      </c>
    </row>
    <row r="50" spans="1:8" x14ac:dyDescent="0.25">
      <c r="A50" s="14" t="s">
        <v>44</v>
      </c>
      <c r="B50" s="14" t="s">
        <v>39</v>
      </c>
      <c r="C50" s="15">
        <v>16.47</v>
      </c>
      <c r="D50" s="14">
        <v>0.2671</v>
      </c>
      <c r="E50" s="30">
        <f>ROUND(C50*D50,2)</f>
        <v>4.4000000000000004</v>
      </c>
      <c r="F50" s="16">
        <v>0</v>
      </c>
      <c r="G50" s="30">
        <f>ROUND(E50*F50,2)</f>
        <v>0</v>
      </c>
      <c r="H50" s="30">
        <f>ROUND(E50-G50,2)</f>
        <v>4.4000000000000004</v>
      </c>
    </row>
    <row r="51" spans="1:8" x14ac:dyDescent="0.25">
      <c r="A51" s="13" t="s">
        <v>45</v>
      </c>
      <c r="C51" s="30"/>
      <c r="E51" s="30"/>
    </row>
    <row r="52" spans="1:8" x14ac:dyDescent="0.25">
      <c r="A52" s="14" t="s">
        <v>38</v>
      </c>
      <c r="B52" s="14" t="s">
        <v>19</v>
      </c>
      <c r="C52" s="15">
        <v>4.4800000000000004</v>
      </c>
      <c r="D52" s="14">
        <v>2.7244000000000002</v>
      </c>
      <c r="E52" s="30">
        <f>ROUND(C52*D52,2)</f>
        <v>12.21</v>
      </c>
      <c r="F52" s="16">
        <v>0</v>
      </c>
      <c r="G52" s="30">
        <f>ROUND(E52*F52,2)</f>
        <v>0</v>
      </c>
      <c r="H52" s="30">
        <f>ROUND(E52-G52,2)</f>
        <v>12.21</v>
      </c>
    </row>
    <row r="53" spans="1:8" x14ac:dyDescent="0.25">
      <c r="A53" s="14" t="s">
        <v>134</v>
      </c>
      <c r="B53" s="14" t="s">
        <v>19</v>
      </c>
      <c r="C53" s="15">
        <v>4.4800000000000004</v>
      </c>
      <c r="D53" s="14">
        <v>1.4244000000000001</v>
      </c>
      <c r="E53" s="30">
        <f>ROUND(C53*D53,2)</f>
        <v>6.38</v>
      </c>
      <c r="F53" s="16">
        <v>0</v>
      </c>
      <c r="G53" s="30">
        <f>ROUND(E53*F53,2)</f>
        <v>0</v>
      </c>
      <c r="H53" s="30">
        <f>ROUND(E53-G53,2)</f>
        <v>6.38</v>
      </c>
    </row>
    <row r="54" spans="1:8" x14ac:dyDescent="0.25">
      <c r="A54" s="14" t="s">
        <v>91</v>
      </c>
      <c r="B54" s="14" t="s">
        <v>19</v>
      </c>
      <c r="C54" s="15">
        <v>4.4800000000000004</v>
      </c>
      <c r="D54" s="14">
        <v>0.44900000000000001</v>
      </c>
      <c r="E54" s="30">
        <f>ROUND(C54*D54,2)</f>
        <v>2.0099999999999998</v>
      </c>
      <c r="F54" s="16">
        <v>0</v>
      </c>
      <c r="G54" s="30">
        <f>ROUND(E54*F54,2)</f>
        <v>0</v>
      </c>
      <c r="H54" s="30">
        <f>ROUND(E54-G54,2)</f>
        <v>2.0099999999999998</v>
      </c>
    </row>
    <row r="55" spans="1:8" x14ac:dyDescent="0.25">
      <c r="A55" s="13" t="s">
        <v>47</v>
      </c>
      <c r="C55" s="30"/>
      <c r="E55" s="30"/>
    </row>
    <row r="56" spans="1:8" x14ac:dyDescent="0.25">
      <c r="A56" s="14" t="s">
        <v>42</v>
      </c>
      <c r="B56" s="14" t="s">
        <v>48</v>
      </c>
      <c r="C56" s="15">
        <v>5.55</v>
      </c>
      <c r="D56" s="14">
        <v>1</v>
      </c>
      <c r="E56" s="30">
        <f>ROUND(C56*D56,2)</f>
        <v>5.55</v>
      </c>
      <c r="F56" s="16">
        <v>0</v>
      </c>
      <c r="G56" s="30">
        <f>ROUND(E56*F56,2)</f>
        <v>0</v>
      </c>
      <c r="H56" s="30">
        <f t="shared" ref="H56:H62" si="3">ROUND(E56-G56,2)</f>
        <v>5.55</v>
      </c>
    </row>
    <row r="57" spans="1:8" x14ac:dyDescent="0.25">
      <c r="A57" s="14" t="s">
        <v>38</v>
      </c>
      <c r="B57" s="14" t="s">
        <v>48</v>
      </c>
      <c r="C57" s="15">
        <v>1.67</v>
      </c>
      <c r="D57" s="14">
        <v>1</v>
      </c>
      <c r="E57" s="30">
        <f>ROUND(C57*D57,2)</f>
        <v>1.67</v>
      </c>
      <c r="F57" s="16">
        <v>0</v>
      </c>
      <c r="G57" s="30">
        <f>ROUND(E57*F57,2)</f>
        <v>0</v>
      </c>
      <c r="H57" s="30">
        <f t="shared" si="3"/>
        <v>1.67</v>
      </c>
    </row>
    <row r="58" spans="1:8" x14ac:dyDescent="0.25">
      <c r="A58" s="14" t="s">
        <v>134</v>
      </c>
      <c r="B58" s="14" t="s">
        <v>48</v>
      </c>
      <c r="C58" s="15">
        <v>4.1500000000000004</v>
      </c>
      <c r="D58" s="14">
        <v>1</v>
      </c>
      <c r="E58" s="30">
        <f>ROUND(C58*D58,2)</f>
        <v>4.1500000000000004</v>
      </c>
      <c r="F58" s="16">
        <v>0</v>
      </c>
      <c r="G58" s="30">
        <f>ROUND(E58*F58,2)</f>
        <v>0</v>
      </c>
      <c r="H58" s="30">
        <f t="shared" si="3"/>
        <v>4.1500000000000004</v>
      </c>
    </row>
    <row r="59" spans="1:8" x14ac:dyDescent="0.25">
      <c r="A59" s="14" t="s">
        <v>91</v>
      </c>
      <c r="B59" s="14" t="s">
        <v>48</v>
      </c>
      <c r="C59" s="15">
        <v>0.6</v>
      </c>
      <c r="D59" s="14">
        <v>1</v>
      </c>
      <c r="E59" s="30">
        <f>ROUND(C59*D59,2)</f>
        <v>0.6</v>
      </c>
      <c r="F59" s="16">
        <v>0</v>
      </c>
      <c r="G59" s="30">
        <f>ROUND(E59*F59,2)</f>
        <v>0</v>
      </c>
      <c r="H59" s="30">
        <f t="shared" si="3"/>
        <v>0.6</v>
      </c>
    </row>
    <row r="60" spans="1:8" x14ac:dyDescent="0.25">
      <c r="A60" s="9" t="s">
        <v>49</v>
      </c>
      <c r="B60" s="9" t="s">
        <v>48</v>
      </c>
      <c r="C60" s="10">
        <v>14.45</v>
      </c>
      <c r="D60" s="9">
        <v>1</v>
      </c>
      <c r="E60" s="28">
        <f>ROUND(C60*D60,2)</f>
        <v>14.45</v>
      </c>
      <c r="F60" s="11">
        <v>0</v>
      </c>
      <c r="G60" s="28">
        <f>ROUND(E60*F60,2)</f>
        <v>0</v>
      </c>
      <c r="H60" s="28">
        <f t="shared" si="3"/>
        <v>14.45</v>
      </c>
    </row>
    <row r="61" spans="1:8" x14ac:dyDescent="0.25">
      <c r="A61" s="7" t="s">
        <v>50</v>
      </c>
      <c r="C61" s="30"/>
      <c r="E61" s="30">
        <f>SUM(E12:E60)</f>
        <v>389.77</v>
      </c>
      <c r="G61" s="12">
        <f>SUM(G12:G60)</f>
        <v>0</v>
      </c>
      <c r="H61" s="12">
        <f t="shared" si="3"/>
        <v>389.77</v>
      </c>
    </row>
    <row r="62" spans="1:8" x14ac:dyDescent="0.25">
      <c r="A62" s="7" t="s">
        <v>51</v>
      </c>
      <c r="C62" s="30"/>
      <c r="E62" s="30">
        <f>+E8-E61</f>
        <v>480.23</v>
      </c>
      <c r="G62" s="12">
        <f>+G8-G61</f>
        <v>0</v>
      </c>
      <c r="H62" s="12">
        <f t="shared" si="3"/>
        <v>480.23</v>
      </c>
    </row>
    <row r="63" spans="1:8" x14ac:dyDescent="0.25">
      <c r="A63" t="s">
        <v>12</v>
      </c>
      <c r="C63" s="30"/>
      <c r="E63" s="30"/>
    </row>
    <row r="64" spans="1:8" x14ac:dyDescent="0.25">
      <c r="A64" s="7" t="s">
        <v>52</v>
      </c>
      <c r="C64" s="30"/>
      <c r="E64" s="30"/>
    </row>
    <row r="65" spans="1:8" x14ac:dyDescent="0.25">
      <c r="A65" s="14" t="s">
        <v>42</v>
      </c>
      <c r="B65" s="14" t="s">
        <v>48</v>
      </c>
      <c r="C65" s="15">
        <v>13.69</v>
      </c>
      <c r="D65" s="14">
        <v>1</v>
      </c>
      <c r="E65" s="30">
        <f>ROUND(C65*D65,2)</f>
        <v>13.69</v>
      </c>
      <c r="F65" s="16">
        <v>0</v>
      </c>
      <c r="G65" s="30">
        <f>ROUND(E65*F65,2)</f>
        <v>0</v>
      </c>
      <c r="H65" s="30">
        <f t="shared" ref="H65:H71" si="4">ROUND(E65-G65,2)</f>
        <v>13.69</v>
      </c>
    </row>
    <row r="66" spans="1:8" x14ac:dyDescent="0.25">
      <c r="A66" s="14" t="s">
        <v>38</v>
      </c>
      <c r="B66" s="14" t="s">
        <v>48</v>
      </c>
      <c r="C66" s="15">
        <v>11.85</v>
      </c>
      <c r="D66" s="14">
        <v>1</v>
      </c>
      <c r="E66" s="30">
        <f>ROUND(C66*D66,2)</f>
        <v>11.85</v>
      </c>
      <c r="F66" s="16">
        <v>0</v>
      </c>
      <c r="G66" s="30">
        <f>ROUND(E66*F66,2)</f>
        <v>0</v>
      </c>
      <c r="H66" s="30">
        <f t="shared" si="4"/>
        <v>11.85</v>
      </c>
    </row>
    <row r="67" spans="1:8" x14ac:dyDescent="0.25">
      <c r="A67" s="14" t="s">
        <v>134</v>
      </c>
      <c r="B67" s="14" t="s">
        <v>48</v>
      </c>
      <c r="C67" s="15">
        <v>18.260000000000002</v>
      </c>
      <c r="D67" s="14">
        <v>1</v>
      </c>
      <c r="E67" s="30">
        <f>ROUND(C67*D67,2)</f>
        <v>18.260000000000002</v>
      </c>
      <c r="F67" s="16">
        <v>0</v>
      </c>
      <c r="G67" s="30">
        <f>ROUND(E67*F67,2)</f>
        <v>0</v>
      </c>
      <c r="H67" s="30">
        <f t="shared" si="4"/>
        <v>18.260000000000002</v>
      </c>
    </row>
    <row r="68" spans="1:8" x14ac:dyDescent="0.25">
      <c r="A68" s="9" t="s">
        <v>91</v>
      </c>
      <c r="B68" s="9" t="s">
        <v>48</v>
      </c>
      <c r="C68" s="10">
        <v>4.38</v>
      </c>
      <c r="D68" s="9">
        <v>1</v>
      </c>
      <c r="E68" s="28">
        <f>ROUND(C68*D68,2)</f>
        <v>4.38</v>
      </c>
      <c r="F68" s="11">
        <v>0</v>
      </c>
      <c r="G68" s="28">
        <f>ROUND(E68*F68,2)</f>
        <v>0</v>
      </c>
      <c r="H68" s="28">
        <f t="shared" si="4"/>
        <v>4.38</v>
      </c>
    </row>
    <row r="69" spans="1:8" x14ac:dyDescent="0.25">
      <c r="A69" s="7" t="s">
        <v>53</v>
      </c>
      <c r="C69" s="30"/>
      <c r="E69" s="30">
        <f>SUM(E65:E68)</f>
        <v>48.18</v>
      </c>
      <c r="G69" s="12">
        <f>SUM(G65:G68)</f>
        <v>0</v>
      </c>
      <c r="H69" s="12">
        <f t="shared" si="4"/>
        <v>48.18</v>
      </c>
    </row>
    <row r="70" spans="1:8" x14ac:dyDescent="0.25">
      <c r="A70" s="7" t="s">
        <v>54</v>
      </c>
      <c r="C70" s="30"/>
      <c r="E70" s="30">
        <f>+E61+E69</f>
        <v>437.95</v>
      </c>
      <c r="G70" s="12">
        <f>+G61+G69</f>
        <v>0</v>
      </c>
      <c r="H70" s="12">
        <f t="shared" si="4"/>
        <v>437.95</v>
      </c>
    </row>
    <row r="71" spans="1:8" x14ac:dyDescent="0.25">
      <c r="A71" s="7" t="s">
        <v>55</v>
      </c>
      <c r="C71" s="30"/>
      <c r="E71" s="30">
        <f>+E8-E70</f>
        <v>432.05</v>
      </c>
      <c r="G71" s="12">
        <f>+G8-G70</f>
        <v>0</v>
      </c>
      <c r="H71" s="12">
        <f t="shared" si="4"/>
        <v>432.05</v>
      </c>
    </row>
    <row r="72" spans="1:8" x14ac:dyDescent="0.25">
      <c r="A72" t="s">
        <v>120</v>
      </c>
      <c r="C72" s="30"/>
      <c r="E72" s="30"/>
    </row>
    <row r="73" spans="1:8" x14ac:dyDescent="0.25">
      <c r="A73" t="s">
        <v>427</v>
      </c>
      <c r="C73" s="30"/>
      <c r="E73" s="30"/>
    </row>
    <row r="74" spans="1:8" x14ac:dyDescent="0.25">
      <c r="C74" s="30"/>
      <c r="E74" s="30"/>
    </row>
    <row r="75" spans="1:8" x14ac:dyDescent="0.25">
      <c r="A75" s="7" t="s">
        <v>121</v>
      </c>
      <c r="C75" s="30"/>
      <c r="E75" s="30"/>
    </row>
    <row r="76" spans="1:8" x14ac:dyDescent="0.25">
      <c r="A76" s="7" t="s">
        <v>122</v>
      </c>
      <c r="C76" s="30"/>
      <c r="E76" s="30"/>
    </row>
    <row r="99" spans="1:5" x14ac:dyDescent="0.25">
      <c r="A99" s="7" t="s">
        <v>50</v>
      </c>
      <c r="E99" s="34">
        <f>VLOOKUP(A99,$A$1:$H$98,5,FALSE)</f>
        <v>389.77</v>
      </c>
    </row>
    <row r="100" spans="1:5" x14ac:dyDescent="0.25">
      <c r="A100" s="7" t="s">
        <v>295</v>
      </c>
      <c r="E100" s="34">
        <f>VLOOKUP(A100,$A$1:$H$98,5,FALSE)</f>
        <v>48.18</v>
      </c>
    </row>
    <row r="101" spans="1:5" x14ac:dyDescent="0.25">
      <c r="A101" s="7" t="s">
        <v>296</v>
      </c>
      <c r="E101" s="34">
        <f t="shared" ref="E101:E102" si="5">VLOOKUP(A101,$A$1:$H$98,5,FALSE)</f>
        <v>437.95</v>
      </c>
    </row>
    <row r="102" spans="1:5" x14ac:dyDescent="0.25">
      <c r="A102" s="7" t="s">
        <v>55</v>
      </c>
      <c r="E102" s="34">
        <f t="shared" si="5"/>
        <v>432.05</v>
      </c>
    </row>
    <row r="104" spans="1:5" x14ac:dyDescent="0.25">
      <c r="A104" s="43" t="s">
        <v>257</v>
      </c>
      <c r="D104" s="39" t="s">
        <v>258</v>
      </c>
    </row>
    <row r="105" spans="1:5" x14ac:dyDescent="0.25">
      <c r="B105" s="34">
        <f>E102</f>
        <v>432.05</v>
      </c>
      <c r="E105" s="34">
        <f>E102</f>
        <v>432.05</v>
      </c>
    </row>
    <row r="106" spans="1:5" x14ac:dyDescent="0.25">
      <c r="A106">
        <f>A107-Calculator!$B$15</f>
        <v>205</v>
      </c>
      <c r="B106">
        <f t="dataTable" ref="B106:B112" dt2D="0" dtr="0" r1="D7"/>
        <v>2495.4</v>
      </c>
      <c r="D106">
        <f>D107-Calculator!$B$27</f>
        <v>45</v>
      </c>
      <c r="E106">
        <f t="dataTable" ref="E106:E112" dt2D="0" dtr="0" r1="D7" ca="1"/>
        <v>218.60000000000002</v>
      </c>
    </row>
    <row r="107" spans="1:5" x14ac:dyDescent="0.25">
      <c r="A107">
        <f>A108-Calculator!$B$15</f>
        <v>210</v>
      </c>
      <c r="B107">
        <v>2566.5500000000002</v>
      </c>
      <c r="D107">
        <f>D108-Calculator!$B$27</f>
        <v>50</v>
      </c>
      <c r="E107">
        <v>289.75</v>
      </c>
    </row>
    <row r="108" spans="1:5" x14ac:dyDescent="0.25">
      <c r="A108">
        <f>A109-Calculator!$B$15</f>
        <v>215</v>
      </c>
      <c r="B108">
        <v>2637.7</v>
      </c>
      <c r="D108">
        <f>D109-Calculator!$B$27</f>
        <v>55</v>
      </c>
      <c r="E108">
        <v>360.9</v>
      </c>
    </row>
    <row r="109" spans="1:5" x14ac:dyDescent="0.25">
      <c r="A109">
        <f>Calculator!B10</f>
        <v>220</v>
      </c>
      <c r="B109">
        <v>2708.85</v>
      </c>
      <c r="D109">
        <f>Calculator!B22</f>
        <v>60</v>
      </c>
      <c r="E109">
        <v>432.05</v>
      </c>
    </row>
    <row r="110" spans="1:5" x14ac:dyDescent="0.25">
      <c r="A110">
        <f>A109+Calculator!$B$15</f>
        <v>225</v>
      </c>
      <c r="B110">
        <v>2780</v>
      </c>
      <c r="D110">
        <f>D109+Calculator!$B$27</f>
        <v>65</v>
      </c>
      <c r="E110">
        <v>503.2</v>
      </c>
    </row>
    <row r="111" spans="1:5" x14ac:dyDescent="0.25">
      <c r="A111">
        <f>A110+Calculator!$B$15</f>
        <v>230</v>
      </c>
      <c r="B111">
        <v>2851.15</v>
      </c>
      <c r="D111">
        <f>D110+Calculator!$B$27</f>
        <v>70</v>
      </c>
      <c r="E111">
        <v>574.35</v>
      </c>
    </row>
    <row r="112" spans="1:5" x14ac:dyDescent="0.25">
      <c r="A112">
        <f>A111+Calculator!$B$15</f>
        <v>235</v>
      </c>
      <c r="B112">
        <v>2922.3</v>
      </c>
      <c r="D112">
        <f>D111+Calculator!$B$27</f>
        <v>75</v>
      </c>
      <c r="E112">
        <v>645.5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0B61-0B89-41B3-81CC-33AA1FAC69F8}">
  <dimension ref="A1:H112"/>
  <sheetViews>
    <sheetView topLeftCell="A31" workbookViewId="0">
      <selection activeCell="D38" sqref="D38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226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404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463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124</v>
      </c>
      <c r="C7" s="49">
        <f>IF(Calculator!B7="Soybeans",Calculator!B13,IF(Calculator!B19="Soybeans",Calculator!B25,13.66))</f>
        <v>14.5</v>
      </c>
      <c r="D7" s="50">
        <f>IF(Calculator!B7="Soybeans",Calculator!B10,IF(Calculator!B19="Soybeans",Calculator!B22,42))</f>
        <v>60</v>
      </c>
      <c r="E7" s="28">
        <f>ROUND(C7*D7,2)</f>
        <v>870</v>
      </c>
      <c r="F7" s="11">
        <v>0</v>
      </c>
      <c r="G7" s="28">
        <f>ROUND(E7*F7,2)</f>
        <v>0</v>
      </c>
      <c r="H7" s="28">
        <f>ROUND(E7-G7,2)</f>
        <v>870</v>
      </c>
    </row>
    <row r="8" spans="1:8" x14ac:dyDescent="0.25">
      <c r="A8" s="7" t="s">
        <v>11</v>
      </c>
      <c r="C8" s="30"/>
      <c r="E8" s="30">
        <f>SUM(E7:E7)</f>
        <v>870</v>
      </c>
      <c r="G8" s="12">
        <f>SUM(G7:G7)</f>
        <v>0</v>
      </c>
      <c r="H8" s="12">
        <f>ROUND(E8-G8,2)</f>
        <v>870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1</v>
      </c>
      <c r="E12" s="30">
        <f>ROUND(C12*D12,2)</f>
        <v>7.6</v>
      </c>
      <c r="F12" s="16">
        <v>0</v>
      </c>
      <c r="G12" s="30">
        <f>ROUND(E12*F12,2)</f>
        <v>0</v>
      </c>
      <c r="H12" s="30">
        <f>ROUND(E12-G12,2)</f>
        <v>7.6</v>
      </c>
    </row>
    <row r="13" spans="1:8" x14ac:dyDescent="0.25">
      <c r="A13" s="13" t="s">
        <v>17</v>
      </c>
      <c r="C13" s="30"/>
      <c r="E13" s="30"/>
    </row>
    <row r="14" spans="1:8" x14ac:dyDescent="0.25">
      <c r="A14" s="14" t="s">
        <v>136</v>
      </c>
      <c r="B14" s="14" t="s">
        <v>18</v>
      </c>
      <c r="C14" s="15">
        <v>0.37</v>
      </c>
      <c r="D14" s="14">
        <v>16</v>
      </c>
      <c r="E14" s="30">
        <f>ROUND(C14*D14,2)</f>
        <v>5.92</v>
      </c>
      <c r="F14" s="16">
        <v>0</v>
      </c>
      <c r="G14" s="30">
        <f>ROUND(E14*F14,2)</f>
        <v>0</v>
      </c>
      <c r="H14" s="30">
        <f>ROUND(E14-G14,2)</f>
        <v>5.92</v>
      </c>
    </row>
    <row r="15" spans="1:8" x14ac:dyDescent="0.25">
      <c r="A15" s="13" t="s">
        <v>20</v>
      </c>
      <c r="C15" s="30"/>
      <c r="E15" s="30"/>
    </row>
    <row r="16" spans="1:8" x14ac:dyDescent="0.25">
      <c r="A16" s="14" t="s">
        <v>125</v>
      </c>
      <c r="B16" s="14" t="s">
        <v>21</v>
      </c>
      <c r="C16" s="15">
        <v>50</v>
      </c>
      <c r="D16" s="14">
        <v>0.66</v>
      </c>
      <c r="E16" s="30">
        <f>ROUND(C16*D16,2)</f>
        <v>33</v>
      </c>
      <c r="F16" s="16">
        <v>0</v>
      </c>
      <c r="G16" s="30">
        <f>ROUND(E16*F16,2)</f>
        <v>0</v>
      </c>
      <c r="H16" s="30">
        <f>ROUND(E16-G16,2)</f>
        <v>33</v>
      </c>
    </row>
    <row r="17" spans="1:8" x14ac:dyDescent="0.25">
      <c r="A17" s="14" t="s">
        <v>22</v>
      </c>
      <c r="B17" s="14" t="s">
        <v>21</v>
      </c>
      <c r="C17" s="15">
        <v>46.6</v>
      </c>
      <c r="D17" s="14">
        <v>1</v>
      </c>
      <c r="E17" s="30">
        <f>ROUND(C17*D17,2)</f>
        <v>46.6</v>
      </c>
      <c r="F17" s="16">
        <v>0</v>
      </c>
      <c r="G17" s="30">
        <f>ROUND(E17*F17,2)</f>
        <v>0</v>
      </c>
      <c r="H17" s="30">
        <f>ROUND(E17-G17,2)</f>
        <v>46.6</v>
      </c>
    </row>
    <row r="18" spans="1:8" x14ac:dyDescent="0.25">
      <c r="A18" s="13" t="s">
        <v>23</v>
      </c>
      <c r="C18" s="30"/>
      <c r="E18" s="30"/>
    </row>
    <row r="19" spans="1:8" x14ac:dyDescent="0.25">
      <c r="A19" s="14" t="s">
        <v>332</v>
      </c>
      <c r="B19" s="14" t="s">
        <v>18</v>
      </c>
      <c r="C19" s="15">
        <v>7.63</v>
      </c>
      <c r="D19" s="14">
        <v>1.6</v>
      </c>
      <c r="E19" s="30">
        <f>ROUND(C19*D19,2)</f>
        <v>12.21</v>
      </c>
      <c r="F19" s="16">
        <v>0</v>
      </c>
      <c r="G19" s="30">
        <f>ROUND(E19*F19,2)</f>
        <v>0</v>
      </c>
      <c r="H19" s="30">
        <f>ROUND(E19-G19,2)</f>
        <v>12.21</v>
      </c>
    </row>
    <row r="20" spans="1:8" x14ac:dyDescent="0.25">
      <c r="A20" s="13" t="s">
        <v>24</v>
      </c>
      <c r="C20" s="30"/>
      <c r="E20" s="30"/>
    </row>
    <row r="21" spans="1:8" x14ac:dyDescent="0.25">
      <c r="A21" s="14" t="s">
        <v>25</v>
      </c>
      <c r="B21" s="14" t="s">
        <v>18</v>
      </c>
      <c r="C21" s="15">
        <v>0.34</v>
      </c>
      <c r="D21" s="14">
        <v>96</v>
      </c>
      <c r="E21" s="30">
        <f t="shared" ref="E21:E27" si="0">ROUND(C21*D21,2)</f>
        <v>32.64</v>
      </c>
      <c r="F21" s="16">
        <v>0</v>
      </c>
      <c r="G21" s="30">
        <f t="shared" ref="G21:G27" si="1">ROUND(E21*F21,2)</f>
        <v>0</v>
      </c>
      <c r="H21" s="30">
        <f t="shared" ref="H21:H27" si="2">ROUND(E21-G21,2)</f>
        <v>32.64</v>
      </c>
    </row>
    <row r="22" spans="1:8" x14ac:dyDescent="0.25">
      <c r="A22" s="14" t="s">
        <v>104</v>
      </c>
      <c r="B22" s="14" t="s">
        <v>26</v>
      </c>
      <c r="C22" s="15">
        <v>13.86</v>
      </c>
      <c r="D22" s="14">
        <v>1</v>
      </c>
      <c r="E22" s="30">
        <f t="shared" si="0"/>
        <v>13.86</v>
      </c>
      <c r="F22" s="16">
        <v>0</v>
      </c>
      <c r="G22" s="30">
        <f t="shared" si="1"/>
        <v>0</v>
      </c>
      <c r="H22" s="30">
        <f t="shared" si="2"/>
        <v>13.86</v>
      </c>
    </row>
    <row r="23" spans="1:8" x14ac:dyDescent="0.25">
      <c r="A23" s="14" t="s">
        <v>222</v>
      </c>
      <c r="B23" s="14" t="s">
        <v>18</v>
      </c>
      <c r="C23" s="15">
        <v>7.75</v>
      </c>
      <c r="D23" s="14">
        <v>3.5</v>
      </c>
      <c r="E23" s="30">
        <f t="shared" si="0"/>
        <v>27.13</v>
      </c>
      <c r="F23" s="16">
        <v>0</v>
      </c>
      <c r="G23" s="30">
        <f t="shared" si="1"/>
        <v>0</v>
      </c>
      <c r="H23" s="30">
        <f t="shared" si="2"/>
        <v>27.13</v>
      </c>
    </row>
    <row r="24" spans="1:8" x14ac:dyDescent="0.25">
      <c r="A24" s="14" t="s">
        <v>105</v>
      </c>
      <c r="B24" s="14" t="s">
        <v>18</v>
      </c>
      <c r="C24" s="15">
        <v>0.37</v>
      </c>
      <c r="D24" s="14">
        <v>96</v>
      </c>
      <c r="E24" s="30">
        <f t="shared" si="0"/>
        <v>35.520000000000003</v>
      </c>
      <c r="F24" s="16">
        <v>0</v>
      </c>
      <c r="G24" s="30">
        <f t="shared" si="1"/>
        <v>0</v>
      </c>
      <c r="H24" s="30">
        <f t="shared" si="2"/>
        <v>35.520000000000003</v>
      </c>
    </row>
    <row r="25" spans="1:8" x14ac:dyDescent="0.25">
      <c r="A25" s="14" t="s">
        <v>140</v>
      </c>
      <c r="B25" s="14" t="s">
        <v>26</v>
      </c>
      <c r="C25" s="15">
        <v>11.75</v>
      </c>
      <c r="D25" s="14">
        <v>2</v>
      </c>
      <c r="E25" s="30">
        <f t="shared" si="0"/>
        <v>23.5</v>
      </c>
      <c r="F25" s="16">
        <v>0</v>
      </c>
      <c r="G25" s="30">
        <f t="shared" si="1"/>
        <v>0</v>
      </c>
      <c r="H25" s="30">
        <f t="shared" si="2"/>
        <v>23.5</v>
      </c>
    </row>
    <row r="26" spans="1:8" x14ac:dyDescent="0.25">
      <c r="A26" s="14" t="s">
        <v>398</v>
      </c>
      <c r="B26" s="14" t="s">
        <v>18</v>
      </c>
      <c r="C26" s="15">
        <v>0.83</v>
      </c>
      <c r="D26" s="14">
        <v>12.8</v>
      </c>
      <c r="E26" s="30">
        <f t="shared" si="0"/>
        <v>10.62</v>
      </c>
      <c r="F26" s="16">
        <v>0</v>
      </c>
      <c r="G26" s="30">
        <f t="shared" si="1"/>
        <v>0</v>
      </c>
      <c r="H26" s="30">
        <f t="shared" si="2"/>
        <v>10.62</v>
      </c>
    </row>
    <row r="27" spans="1:8" x14ac:dyDescent="0.25">
      <c r="A27" s="14" t="s">
        <v>74</v>
      </c>
      <c r="B27" s="14" t="s">
        <v>26</v>
      </c>
      <c r="C27" s="15">
        <v>11.45</v>
      </c>
      <c r="D27" s="14">
        <v>1</v>
      </c>
      <c r="E27" s="30">
        <f t="shared" si="0"/>
        <v>11.45</v>
      </c>
      <c r="F27" s="16">
        <v>0</v>
      </c>
      <c r="G27" s="30">
        <f t="shared" si="1"/>
        <v>0</v>
      </c>
      <c r="H27" s="30">
        <f t="shared" si="2"/>
        <v>11.45</v>
      </c>
    </row>
    <row r="28" spans="1:8" x14ac:dyDescent="0.25">
      <c r="A28" s="13" t="s">
        <v>27</v>
      </c>
      <c r="C28" s="30"/>
      <c r="E28" s="30"/>
    </row>
    <row r="29" spans="1:8" x14ac:dyDescent="0.25">
      <c r="A29" s="14" t="s">
        <v>223</v>
      </c>
      <c r="B29" s="14" t="s">
        <v>18</v>
      </c>
      <c r="C29" s="15">
        <v>1.63</v>
      </c>
      <c r="D29" s="14">
        <v>1</v>
      </c>
      <c r="E29" s="30">
        <f>ROUND(C29*D29,2)</f>
        <v>1.63</v>
      </c>
      <c r="F29" s="16">
        <v>0</v>
      </c>
      <c r="G29" s="30">
        <f>ROUND(E29*F29,2)</f>
        <v>0</v>
      </c>
      <c r="H29" s="30">
        <f>ROUND(E29-G29,2)</f>
        <v>1.63</v>
      </c>
    </row>
    <row r="30" spans="1:8" x14ac:dyDescent="0.25">
      <c r="A30" s="14" t="s">
        <v>110</v>
      </c>
      <c r="B30" s="14" t="s">
        <v>18</v>
      </c>
      <c r="C30" s="15">
        <v>1.1299999999999999</v>
      </c>
      <c r="D30" s="14">
        <v>1.05</v>
      </c>
      <c r="E30" s="30">
        <f>ROUND(C30*D30,2)</f>
        <v>1.19</v>
      </c>
      <c r="F30" s="16">
        <v>0</v>
      </c>
      <c r="G30" s="30">
        <f>ROUND(E30*F30,2)</f>
        <v>0</v>
      </c>
      <c r="H30" s="30">
        <f>ROUND(E30-G30,2)</f>
        <v>1.19</v>
      </c>
    </row>
    <row r="31" spans="1:8" x14ac:dyDescent="0.25">
      <c r="A31" s="13" t="s">
        <v>33</v>
      </c>
      <c r="C31" s="30"/>
      <c r="E31" s="30"/>
    </row>
    <row r="32" spans="1:8" x14ac:dyDescent="0.25">
      <c r="A32" s="14" t="s">
        <v>143</v>
      </c>
      <c r="B32" s="14" t="s">
        <v>29</v>
      </c>
      <c r="C32" s="15">
        <v>1.1499999999999999</v>
      </c>
      <c r="D32" s="14">
        <v>50</v>
      </c>
      <c r="E32" s="30">
        <f>ROUND(C32*D32,2)</f>
        <v>57.5</v>
      </c>
      <c r="F32" s="16">
        <v>0</v>
      </c>
      <c r="G32" s="30">
        <f>ROUND(E32*F32,2)</f>
        <v>0</v>
      </c>
      <c r="H32" s="30">
        <f>ROUND(E32-G32,2)</f>
        <v>57.5</v>
      </c>
    </row>
    <row r="33" spans="1:8" x14ac:dyDescent="0.25">
      <c r="A33" s="13" t="s">
        <v>114</v>
      </c>
      <c r="C33" s="30"/>
      <c r="E33" s="30"/>
    </row>
    <row r="34" spans="1:8" x14ac:dyDescent="0.25">
      <c r="A34" s="14" t="s">
        <v>115</v>
      </c>
      <c r="B34" s="14" t="s">
        <v>26</v>
      </c>
      <c r="C34" s="15">
        <v>3.3</v>
      </c>
      <c r="D34" s="14">
        <v>1.45</v>
      </c>
      <c r="E34" s="30">
        <f>ROUND(C34*D34,2)</f>
        <v>4.79</v>
      </c>
      <c r="F34" s="16">
        <v>0</v>
      </c>
      <c r="G34" s="30">
        <f>ROUND(E34*F34,2)</f>
        <v>0</v>
      </c>
      <c r="H34" s="30">
        <f>ROUND(E34-G34,2)</f>
        <v>4.79</v>
      </c>
    </row>
    <row r="35" spans="1:8" x14ac:dyDescent="0.25">
      <c r="A35" s="13" t="s">
        <v>61</v>
      </c>
      <c r="C35" s="30"/>
      <c r="E35" s="30"/>
    </row>
    <row r="36" spans="1:8" x14ac:dyDescent="0.25">
      <c r="A36" s="14" t="s">
        <v>62</v>
      </c>
      <c r="B36" s="14" t="s">
        <v>48</v>
      </c>
      <c r="C36" s="15">
        <v>7.5</v>
      </c>
      <c r="D36" s="14">
        <v>1</v>
      </c>
      <c r="E36" s="30">
        <f>ROUND(C36*D36,2)</f>
        <v>7.5</v>
      </c>
      <c r="F36" s="16">
        <v>0</v>
      </c>
      <c r="G36" s="30">
        <f>ROUND(E36*F36,2)</f>
        <v>0</v>
      </c>
      <c r="H36" s="30">
        <f>ROUND(E36-G36,2)</f>
        <v>7.5</v>
      </c>
    </row>
    <row r="37" spans="1:8" x14ac:dyDescent="0.25">
      <c r="A37" s="13" t="s">
        <v>131</v>
      </c>
      <c r="C37" s="30"/>
      <c r="E37" s="30"/>
    </row>
    <row r="38" spans="1:8" x14ac:dyDescent="0.25">
      <c r="A38" s="14" t="s">
        <v>144</v>
      </c>
      <c r="B38" s="14" t="s">
        <v>124</v>
      </c>
      <c r="C38" s="15">
        <v>0.27</v>
      </c>
      <c r="D38" s="14">
        <f>$D$7</f>
        <v>60</v>
      </c>
      <c r="E38" s="30">
        <f>ROUND(C38*D38,2)</f>
        <v>16.2</v>
      </c>
      <c r="F38" s="16">
        <v>0</v>
      </c>
      <c r="G38" s="30">
        <f>ROUND(E38*F38,2)</f>
        <v>0</v>
      </c>
      <c r="H38" s="30">
        <f>ROUND(E38-G38,2)</f>
        <v>16.2</v>
      </c>
    </row>
    <row r="39" spans="1:8" x14ac:dyDescent="0.25">
      <c r="A39" s="13" t="s">
        <v>34</v>
      </c>
      <c r="C39" s="30"/>
      <c r="E39" s="30"/>
    </row>
    <row r="40" spans="1:8" x14ac:dyDescent="0.25">
      <c r="A40" s="14" t="s">
        <v>35</v>
      </c>
      <c r="B40" s="14" t="s">
        <v>36</v>
      </c>
      <c r="C40" s="15">
        <v>58</v>
      </c>
      <c r="D40" s="14">
        <v>0.33300000000000002</v>
      </c>
      <c r="E40" s="30">
        <f>ROUND(C40*D40,2)</f>
        <v>19.309999999999999</v>
      </c>
      <c r="F40" s="16">
        <v>0</v>
      </c>
      <c r="G40" s="30">
        <f>ROUND(E40*F40,2)</f>
        <v>0</v>
      </c>
      <c r="H40" s="30">
        <f>ROUND(E40-G40,2)</f>
        <v>19.309999999999999</v>
      </c>
    </row>
    <row r="41" spans="1:8" x14ac:dyDescent="0.25">
      <c r="A41" s="13" t="s">
        <v>116</v>
      </c>
      <c r="C41" s="30"/>
      <c r="E41" s="30"/>
    </row>
    <row r="42" spans="1:8" x14ac:dyDescent="0.25">
      <c r="A42" s="14" t="s">
        <v>145</v>
      </c>
      <c r="B42" s="14" t="s">
        <v>48</v>
      </c>
      <c r="C42" s="15">
        <v>6.5</v>
      </c>
      <c r="D42" s="14">
        <v>1</v>
      </c>
      <c r="E42" s="30">
        <f>ROUND(C42*D42,2)</f>
        <v>6.5</v>
      </c>
      <c r="F42" s="16">
        <v>0</v>
      </c>
      <c r="G42" s="30">
        <f>ROUND(E42*F42,2)</f>
        <v>0</v>
      </c>
      <c r="H42" s="30">
        <f>ROUND(E42-G42,2)</f>
        <v>6.5</v>
      </c>
    </row>
    <row r="43" spans="1:8" x14ac:dyDescent="0.25">
      <c r="A43" s="13" t="s">
        <v>118</v>
      </c>
      <c r="C43" s="30"/>
      <c r="E43" s="30"/>
    </row>
    <row r="44" spans="1:8" x14ac:dyDescent="0.25">
      <c r="A44" s="14" t="s">
        <v>119</v>
      </c>
      <c r="B44" s="14" t="s">
        <v>48</v>
      </c>
      <c r="C44" s="15">
        <v>10</v>
      </c>
      <c r="D44" s="14">
        <v>0.33300000000000002</v>
      </c>
      <c r="E44" s="30">
        <f>ROUND(C44*D44,2)</f>
        <v>3.33</v>
      </c>
      <c r="F44" s="16">
        <v>0</v>
      </c>
      <c r="G44" s="30">
        <f>ROUND(E44*F44,2)</f>
        <v>0</v>
      </c>
      <c r="H44" s="30">
        <f>ROUND(E44-G44,2)</f>
        <v>3.33</v>
      </c>
    </row>
    <row r="45" spans="1:8" x14ac:dyDescent="0.25">
      <c r="A45" s="13" t="s">
        <v>37</v>
      </c>
      <c r="C45" s="30"/>
      <c r="E45" s="30"/>
    </row>
    <row r="46" spans="1:8" x14ac:dyDescent="0.25">
      <c r="A46" s="14" t="s">
        <v>38</v>
      </c>
      <c r="B46" s="14" t="s">
        <v>39</v>
      </c>
      <c r="C46" s="15">
        <v>16.54</v>
      </c>
      <c r="D46" s="14">
        <v>0.2407</v>
      </c>
      <c r="E46" s="30">
        <f>ROUND(C46*D46,2)</f>
        <v>3.98</v>
      </c>
      <c r="F46" s="16">
        <v>0</v>
      </c>
      <c r="G46" s="30">
        <f>ROUND(E46*F46,2)</f>
        <v>0</v>
      </c>
      <c r="H46" s="30">
        <f>ROUND(E46-G46,2)</f>
        <v>3.98</v>
      </c>
    </row>
    <row r="47" spans="1:8" x14ac:dyDescent="0.25">
      <c r="A47" s="14" t="s">
        <v>134</v>
      </c>
      <c r="B47" s="14" t="s">
        <v>39</v>
      </c>
      <c r="C47" s="15">
        <v>16.54</v>
      </c>
      <c r="D47" s="14">
        <v>8.5099999999999995E-2</v>
      </c>
      <c r="E47" s="30">
        <f>ROUND(C47*D47,2)</f>
        <v>1.41</v>
      </c>
      <c r="F47" s="16">
        <v>0</v>
      </c>
      <c r="G47" s="30">
        <f>ROUND(E47*F47,2)</f>
        <v>0</v>
      </c>
      <c r="H47" s="30">
        <f>ROUND(E47-G47,2)</f>
        <v>1.41</v>
      </c>
    </row>
    <row r="48" spans="1:8" x14ac:dyDescent="0.25">
      <c r="A48" s="14" t="s">
        <v>91</v>
      </c>
      <c r="B48" s="14" t="s">
        <v>39</v>
      </c>
      <c r="C48" s="15">
        <v>16.54</v>
      </c>
      <c r="D48" s="14">
        <v>5.8799999999999998E-2</v>
      </c>
      <c r="E48" s="30">
        <f>ROUND(C48*D48,2)</f>
        <v>0.97</v>
      </c>
      <c r="F48" s="16">
        <v>0</v>
      </c>
      <c r="G48" s="30">
        <f>ROUND(E48*F48,2)</f>
        <v>0</v>
      </c>
      <c r="H48" s="30">
        <f>ROUND(E48-G48,2)</f>
        <v>0.97</v>
      </c>
    </row>
    <row r="49" spans="1:8" x14ac:dyDescent="0.25">
      <c r="A49" s="13" t="s">
        <v>43</v>
      </c>
      <c r="C49" s="30"/>
      <c r="E49" s="30"/>
    </row>
    <row r="50" spans="1:8" x14ac:dyDescent="0.25">
      <c r="A50" s="14" t="s">
        <v>42</v>
      </c>
      <c r="B50" s="14" t="s">
        <v>39</v>
      </c>
      <c r="C50" s="15">
        <v>9.06</v>
      </c>
      <c r="D50" s="14">
        <v>5.0799999999999998E-2</v>
      </c>
      <c r="E50" s="30">
        <f>ROUND(C50*D50,2)</f>
        <v>0.46</v>
      </c>
      <c r="F50" s="16">
        <v>0</v>
      </c>
      <c r="G50" s="30">
        <f>ROUND(E50*F50,2)</f>
        <v>0</v>
      </c>
      <c r="H50" s="30">
        <f>ROUND(E50-G50,2)</f>
        <v>0.46</v>
      </c>
    </row>
    <row r="51" spans="1:8" x14ac:dyDescent="0.25">
      <c r="A51" s="14" t="s">
        <v>91</v>
      </c>
      <c r="B51" s="14" t="s">
        <v>39</v>
      </c>
      <c r="C51" s="15">
        <v>9.06</v>
      </c>
      <c r="D51" s="14">
        <v>2.9399999999999999E-2</v>
      </c>
      <c r="E51" s="30">
        <f>ROUND(C51*D51,2)</f>
        <v>0.27</v>
      </c>
      <c r="F51" s="16">
        <v>0</v>
      </c>
      <c r="G51" s="30">
        <f>ROUND(E51*F51,2)</f>
        <v>0</v>
      </c>
      <c r="H51" s="30">
        <f>ROUND(E51-G51,2)</f>
        <v>0.27</v>
      </c>
    </row>
    <row r="52" spans="1:8" x14ac:dyDescent="0.25">
      <c r="A52" s="14" t="s">
        <v>44</v>
      </c>
      <c r="B52" s="14" t="s">
        <v>39</v>
      </c>
      <c r="C52" s="15">
        <v>16.5</v>
      </c>
      <c r="D52" s="14">
        <v>0.34610000000000002</v>
      </c>
      <c r="E52" s="30">
        <f>ROUND(C52*D52,2)</f>
        <v>5.71</v>
      </c>
      <c r="F52" s="16">
        <v>0</v>
      </c>
      <c r="G52" s="30">
        <f>ROUND(E52*F52,2)</f>
        <v>0</v>
      </c>
      <c r="H52" s="30">
        <f>ROUND(E52-G52,2)</f>
        <v>5.71</v>
      </c>
    </row>
    <row r="53" spans="1:8" x14ac:dyDescent="0.25">
      <c r="A53" s="13" t="s">
        <v>45</v>
      </c>
      <c r="C53" s="30"/>
      <c r="E53" s="30"/>
    </row>
    <row r="54" spans="1:8" x14ac:dyDescent="0.25">
      <c r="A54" s="14" t="s">
        <v>38</v>
      </c>
      <c r="B54" s="14" t="s">
        <v>19</v>
      </c>
      <c r="C54" s="15">
        <v>4.4800000000000004</v>
      </c>
      <c r="D54" s="14">
        <v>3.7172000000000001</v>
      </c>
      <c r="E54" s="30">
        <f>ROUND(C54*D54,2)</f>
        <v>16.649999999999999</v>
      </c>
      <c r="F54" s="16">
        <v>0</v>
      </c>
      <c r="G54" s="30">
        <f>ROUND(E54*F54,2)</f>
        <v>0</v>
      </c>
      <c r="H54" s="30">
        <f>ROUND(E54-G54,2)</f>
        <v>16.649999999999999</v>
      </c>
    </row>
    <row r="55" spans="1:8" x14ac:dyDescent="0.25">
      <c r="A55" s="14" t="s">
        <v>134</v>
      </c>
      <c r="B55" s="14" t="s">
        <v>19</v>
      </c>
      <c r="C55" s="15">
        <v>4.4800000000000004</v>
      </c>
      <c r="D55" s="14">
        <v>1.4244000000000001</v>
      </c>
      <c r="E55" s="30">
        <f>ROUND(C55*D55,2)</f>
        <v>6.38</v>
      </c>
      <c r="F55" s="16">
        <v>0</v>
      </c>
      <c r="G55" s="30">
        <f>ROUND(E55*F55,2)</f>
        <v>0</v>
      </c>
      <c r="H55" s="30">
        <f>ROUND(E55-G55,2)</f>
        <v>6.38</v>
      </c>
    </row>
    <row r="56" spans="1:8" x14ac:dyDescent="0.25">
      <c r="A56" s="14" t="s">
        <v>91</v>
      </c>
      <c r="B56" s="14" t="s">
        <v>19</v>
      </c>
      <c r="C56" s="15">
        <v>4.4800000000000004</v>
      </c>
      <c r="D56" s="14">
        <v>0.74839999999999995</v>
      </c>
      <c r="E56" s="30">
        <f>ROUND(C56*D56,2)</f>
        <v>3.35</v>
      </c>
      <c r="F56" s="16">
        <v>0</v>
      </c>
      <c r="G56" s="30">
        <f>ROUND(E56*F56,2)</f>
        <v>0</v>
      </c>
      <c r="H56" s="30">
        <f>ROUND(E56-G56,2)</f>
        <v>3.35</v>
      </c>
    </row>
    <row r="57" spans="1:8" x14ac:dyDescent="0.25">
      <c r="A57" s="13" t="s">
        <v>47</v>
      </c>
      <c r="C57" s="30"/>
      <c r="E57" s="30"/>
    </row>
    <row r="58" spans="1:8" x14ac:dyDescent="0.25">
      <c r="A58" s="14" t="s">
        <v>42</v>
      </c>
      <c r="B58" s="14" t="s">
        <v>48</v>
      </c>
      <c r="C58" s="15">
        <v>6.51</v>
      </c>
      <c r="D58" s="14">
        <v>1</v>
      </c>
      <c r="E58" s="30">
        <f>ROUND(C58*D58,2)</f>
        <v>6.51</v>
      </c>
      <c r="F58" s="16">
        <v>0</v>
      </c>
      <c r="G58" s="30">
        <f>ROUND(E58*F58,2)</f>
        <v>0</v>
      </c>
      <c r="H58" s="30">
        <f t="shared" ref="H58:H64" si="3">ROUND(E58-G58,2)</f>
        <v>6.51</v>
      </c>
    </row>
    <row r="59" spans="1:8" x14ac:dyDescent="0.25">
      <c r="A59" s="14" t="s">
        <v>38</v>
      </c>
      <c r="B59" s="14" t="s">
        <v>48</v>
      </c>
      <c r="C59" s="15">
        <v>2.2799999999999998</v>
      </c>
      <c r="D59" s="14">
        <v>1</v>
      </c>
      <c r="E59" s="30">
        <f>ROUND(C59*D59,2)</f>
        <v>2.2799999999999998</v>
      </c>
      <c r="F59" s="16">
        <v>0</v>
      </c>
      <c r="G59" s="30">
        <f>ROUND(E59*F59,2)</f>
        <v>0</v>
      </c>
      <c r="H59" s="30">
        <f t="shared" si="3"/>
        <v>2.2799999999999998</v>
      </c>
    </row>
    <row r="60" spans="1:8" x14ac:dyDescent="0.25">
      <c r="A60" s="14" t="s">
        <v>134</v>
      </c>
      <c r="B60" s="14" t="s">
        <v>48</v>
      </c>
      <c r="C60" s="15">
        <v>4.1500000000000004</v>
      </c>
      <c r="D60" s="14">
        <v>1</v>
      </c>
      <c r="E60" s="30">
        <f>ROUND(C60*D60,2)</f>
        <v>4.1500000000000004</v>
      </c>
      <c r="F60" s="16">
        <v>0</v>
      </c>
      <c r="G60" s="30">
        <f>ROUND(E60*F60,2)</f>
        <v>0</v>
      </c>
      <c r="H60" s="30">
        <f t="shared" si="3"/>
        <v>4.1500000000000004</v>
      </c>
    </row>
    <row r="61" spans="1:8" x14ac:dyDescent="0.25">
      <c r="A61" s="14" t="s">
        <v>91</v>
      </c>
      <c r="B61" s="14" t="s">
        <v>48</v>
      </c>
      <c r="C61" s="15">
        <v>1</v>
      </c>
      <c r="D61" s="14">
        <v>1</v>
      </c>
      <c r="E61" s="30">
        <f>ROUND(C61*D61,2)</f>
        <v>1</v>
      </c>
      <c r="F61" s="16">
        <v>0</v>
      </c>
      <c r="G61" s="30">
        <f>ROUND(E61*F61,2)</f>
        <v>0</v>
      </c>
      <c r="H61" s="30">
        <f t="shared" si="3"/>
        <v>1</v>
      </c>
    </row>
    <row r="62" spans="1:8" x14ac:dyDescent="0.25">
      <c r="A62" s="9" t="s">
        <v>49</v>
      </c>
      <c r="B62" s="9" t="s">
        <v>48</v>
      </c>
      <c r="C62" s="10">
        <v>12.42</v>
      </c>
      <c r="D62" s="9">
        <v>1</v>
      </c>
      <c r="E62" s="28">
        <f>ROUND(C62*D62,2)</f>
        <v>12.42</v>
      </c>
      <c r="F62" s="11">
        <v>0</v>
      </c>
      <c r="G62" s="28">
        <f>ROUND(E62*F62,2)</f>
        <v>0</v>
      </c>
      <c r="H62" s="28">
        <f t="shared" si="3"/>
        <v>12.42</v>
      </c>
    </row>
    <row r="63" spans="1:8" x14ac:dyDescent="0.25">
      <c r="A63" s="7" t="s">
        <v>50</v>
      </c>
      <c r="C63" s="30"/>
      <c r="E63" s="30">
        <f>SUM(E12:E62)</f>
        <v>443.54</v>
      </c>
      <c r="G63" s="12">
        <f>SUM(G12:G62)</f>
        <v>0</v>
      </c>
      <c r="H63" s="12">
        <f t="shared" si="3"/>
        <v>443.54</v>
      </c>
    </row>
    <row r="64" spans="1:8" x14ac:dyDescent="0.25">
      <c r="A64" s="7" t="s">
        <v>51</v>
      </c>
      <c r="C64" s="30"/>
      <c r="E64" s="30">
        <f>+E8-E63</f>
        <v>426.46</v>
      </c>
      <c r="G64" s="12">
        <f>+G8-G63</f>
        <v>0</v>
      </c>
      <c r="H64" s="12">
        <f t="shared" si="3"/>
        <v>426.46</v>
      </c>
    </row>
    <row r="65" spans="1:8" x14ac:dyDescent="0.25">
      <c r="A65" t="s">
        <v>12</v>
      </c>
      <c r="C65" s="30"/>
      <c r="E65" s="30"/>
    </row>
    <row r="66" spans="1:8" x14ac:dyDescent="0.25">
      <c r="A66" s="7" t="s">
        <v>52</v>
      </c>
      <c r="C66" s="30"/>
      <c r="E66" s="30"/>
    </row>
    <row r="67" spans="1:8" x14ac:dyDescent="0.25">
      <c r="A67" s="14" t="s">
        <v>42</v>
      </c>
      <c r="B67" s="14" t="s">
        <v>48</v>
      </c>
      <c r="C67" s="15">
        <v>16.27</v>
      </c>
      <c r="D67" s="14">
        <v>1</v>
      </c>
      <c r="E67" s="30">
        <f>ROUND(C67*D67,2)</f>
        <v>16.27</v>
      </c>
      <c r="F67" s="16">
        <v>0</v>
      </c>
      <c r="G67" s="30">
        <f>ROUND(E67*F67,2)</f>
        <v>0</v>
      </c>
      <c r="H67" s="30">
        <f t="shared" ref="H67:H73" si="4">ROUND(E67-G67,2)</f>
        <v>16.27</v>
      </c>
    </row>
    <row r="68" spans="1:8" x14ac:dyDescent="0.25">
      <c r="A68" s="14" t="s">
        <v>38</v>
      </c>
      <c r="B68" s="14" t="s">
        <v>48</v>
      </c>
      <c r="C68" s="15">
        <v>16.16</v>
      </c>
      <c r="D68" s="14">
        <v>1</v>
      </c>
      <c r="E68" s="30">
        <f>ROUND(C68*D68,2)</f>
        <v>16.16</v>
      </c>
      <c r="F68" s="16">
        <v>0</v>
      </c>
      <c r="G68" s="30">
        <f>ROUND(E68*F68,2)</f>
        <v>0</v>
      </c>
      <c r="H68" s="30">
        <f t="shared" si="4"/>
        <v>16.16</v>
      </c>
    </row>
    <row r="69" spans="1:8" x14ac:dyDescent="0.25">
      <c r="A69" s="14" t="s">
        <v>134</v>
      </c>
      <c r="B69" s="14" t="s">
        <v>48</v>
      </c>
      <c r="C69" s="15">
        <v>18.260000000000002</v>
      </c>
      <c r="D69" s="14">
        <v>1</v>
      </c>
      <c r="E69" s="30">
        <f>ROUND(C69*D69,2)</f>
        <v>18.260000000000002</v>
      </c>
      <c r="F69" s="16">
        <v>0</v>
      </c>
      <c r="G69" s="30">
        <f>ROUND(E69*F69,2)</f>
        <v>0</v>
      </c>
      <c r="H69" s="30">
        <f t="shared" si="4"/>
        <v>18.260000000000002</v>
      </c>
    </row>
    <row r="70" spans="1:8" x14ac:dyDescent="0.25">
      <c r="A70" s="9" t="s">
        <v>91</v>
      </c>
      <c r="B70" s="9" t="s">
        <v>48</v>
      </c>
      <c r="C70" s="10">
        <v>7.3</v>
      </c>
      <c r="D70" s="9">
        <v>1</v>
      </c>
      <c r="E70" s="28">
        <f>ROUND(C70*D70,2)</f>
        <v>7.3</v>
      </c>
      <c r="F70" s="11">
        <v>0</v>
      </c>
      <c r="G70" s="28">
        <f>ROUND(E70*F70,2)</f>
        <v>0</v>
      </c>
      <c r="H70" s="28">
        <f t="shared" si="4"/>
        <v>7.3</v>
      </c>
    </row>
    <row r="71" spans="1:8" x14ac:dyDescent="0.25">
      <c r="A71" s="7" t="s">
        <v>53</v>
      </c>
      <c r="C71" s="30"/>
      <c r="E71" s="30">
        <f>SUM(E67:E70)</f>
        <v>57.989999999999995</v>
      </c>
      <c r="G71" s="12">
        <f>SUM(G67:G70)</f>
        <v>0</v>
      </c>
      <c r="H71" s="12">
        <f t="shared" si="4"/>
        <v>57.99</v>
      </c>
    </row>
    <row r="72" spans="1:8" x14ac:dyDescent="0.25">
      <c r="A72" s="7" t="s">
        <v>54</v>
      </c>
      <c r="C72" s="30"/>
      <c r="E72" s="30">
        <f>+E63+E71</f>
        <v>501.53000000000003</v>
      </c>
      <c r="G72" s="12">
        <f>+G63+G71</f>
        <v>0</v>
      </c>
      <c r="H72" s="12">
        <f t="shared" si="4"/>
        <v>501.53</v>
      </c>
    </row>
    <row r="73" spans="1:8" x14ac:dyDescent="0.25">
      <c r="A73" s="7" t="s">
        <v>55</v>
      </c>
      <c r="C73" s="30"/>
      <c r="E73" s="30">
        <f>+E8-E72</f>
        <v>368.46999999999997</v>
      </c>
      <c r="G73" s="12">
        <f>+G8-G72</f>
        <v>0</v>
      </c>
      <c r="H73" s="12">
        <f t="shared" si="4"/>
        <v>368.47</v>
      </c>
    </row>
    <row r="74" spans="1:8" x14ac:dyDescent="0.25">
      <c r="A74" t="s">
        <v>120</v>
      </c>
      <c r="C74" s="30"/>
      <c r="E74" s="30"/>
    </row>
    <row r="75" spans="1:8" x14ac:dyDescent="0.25">
      <c r="A75" t="s">
        <v>427</v>
      </c>
      <c r="C75" s="30"/>
      <c r="E75" s="30"/>
    </row>
    <row r="76" spans="1:8" x14ac:dyDescent="0.25">
      <c r="C76" s="30"/>
      <c r="E76" s="30"/>
    </row>
    <row r="77" spans="1:8" x14ac:dyDescent="0.25">
      <c r="A77" s="7" t="s">
        <v>121</v>
      </c>
      <c r="C77" s="30"/>
      <c r="E77" s="30"/>
    </row>
    <row r="78" spans="1:8" x14ac:dyDescent="0.25">
      <c r="A78" s="7" t="s">
        <v>122</v>
      </c>
      <c r="C78" s="30"/>
      <c r="E78" s="30"/>
    </row>
    <row r="99" spans="1:5" x14ac:dyDescent="0.25">
      <c r="A99" s="7" t="s">
        <v>50</v>
      </c>
      <c r="E99" s="34">
        <f>VLOOKUP(A99,$A$1:$H$98,5,FALSE)</f>
        <v>443.54</v>
      </c>
    </row>
    <row r="100" spans="1:5" x14ac:dyDescent="0.25">
      <c r="A100" s="7" t="s">
        <v>295</v>
      </c>
      <c r="E100" s="34">
        <f>VLOOKUP(A100,$A$1:$H$98,5,FALSE)</f>
        <v>57.989999999999995</v>
      </c>
    </row>
    <row r="101" spans="1:5" x14ac:dyDescent="0.25">
      <c r="A101" s="7" t="s">
        <v>296</v>
      </c>
      <c r="E101" s="34">
        <f t="shared" ref="E101:E102" si="5">VLOOKUP(A101,$A$1:$H$98,5,FALSE)</f>
        <v>501.53000000000003</v>
      </c>
    </row>
    <row r="102" spans="1:5" x14ac:dyDescent="0.25">
      <c r="A102" s="7" t="s">
        <v>55</v>
      </c>
      <c r="E102" s="34">
        <f t="shared" si="5"/>
        <v>368.46999999999997</v>
      </c>
    </row>
    <row r="104" spans="1:5" x14ac:dyDescent="0.25">
      <c r="A104" s="43" t="s">
        <v>257</v>
      </c>
      <c r="D104" s="39" t="s">
        <v>258</v>
      </c>
    </row>
    <row r="105" spans="1:5" x14ac:dyDescent="0.25">
      <c r="B105" s="34">
        <f>E102</f>
        <v>368.46999999999997</v>
      </c>
      <c r="E105" s="34">
        <f>E102</f>
        <v>368.46999999999997</v>
      </c>
    </row>
    <row r="106" spans="1:5" x14ac:dyDescent="0.25">
      <c r="A106">
        <f>A107-Calculator!$B$15</f>
        <v>205</v>
      </c>
      <c r="B106">
        <f t="dataTable" ref="B106:B112" dt2D="0" dtr="0" r1="D7"/>
        <v>2431.8199999999997</v>
      </c>
      <c r="D106">
        <f>D107-Calculator!$B$27</f>
        <v>45</v>
      </c>
      <c r="E106">
        <f t="dataTable" ref="E106:E112" dt2D="0" dtr="0" r1="D7" ca="1"/>
        <v>155.01999999999998</v>
      </c>
    </row>
    <row r="107" spans="1:5" x14ac:dyDescent="0.25">
      <c r="A107">
        <f>A108-Calculator!$B$15</f>
        <v>210</v>
      </c>
      <c r="B107">
        <v>2502.9700000000003</v>
      </c>
      <c r="D107">
        <f>D108-Calculator!$B$27</f>
        <v>50</v>
      </c>
      <c r="E107">
        <v>226.16999999999996</v>
      </c>
    </row>
    <row r="108" spans="1:5" x14ac:dyDescent="0.25">
      <c r="A108">
        <f>A109-Calculator!$B$15</f>
        <v>215</v>
      </c>
      <c r="B108">
        <v>2574.12</v>
      </c>
      <c r="D108">
        <f>D109-Calculator!$B$27</f>
        <v>55</v>
      </c>
      <c r="E108">
        <v>297.31999999999994</v>
      </c>
    </row>
    <row r="109" spans="1:5" x14ac:dyDescent="0.25">
      <c r="A109">
        <f>Calculator!B10</f>
        <v>220</v>
      </c>
      <c r="B109">
        <v>2645.27</v>
      </c>
      <c r="D109">
        <f>Calculator!B22</f>
        <v>60</v>
      </c>
      <c r="E109">
        <v>368.46999999999997</v>
      </c>
    </row>
    <row r="110" spans="1:5" x14ac:dyDescent="0.25">
      <c r="A110">
        <f>A109+Calculator!$B$15</f>
        <v>225</v>
      </c>
      <c r="B110">
        <v>2716.42</v>
      </c>
      <c r="D110">
        <f>D109+Calculator!$B$27</f>
        <v>65</v>
      </c>
      <c r="E110">
        <v>439.61999999999995</v>
      </c>
    </row>
    <row r="111" spans="1:5" x14ac:dyDescent="0.25">
      <c r="A111">
        <f>A110+Calculator!$B$15</f>
        <v>230</v>
      </c>
      <c r="B111">
        <v>2787.5699999999997</v>
      </c>
      <c r="D111">
        <f>D110+Calculator!$B$27</f>
        <v>70</v>
      </c>
      <c r="E111">
        <v>510.77</v>
      </c>
    </row>
    <row r="112" spans="1:5" x14ac:dyDescent="0.25">
      <c r="A112">
        <f>A111+Calculator!$B$15</f>
        <v>235</v>
      </c>
      <c r="B112">
        <v>2858.7200000000003</v>
      </c>
      <c r="D112">
        <f>D111+Calculator!$B$27</f>
        <v>75</v>
      </c>
      <c r="E112">
        <v>581.91999999999996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10043-7AFD-4F3B-88F5-72752539D998}">
  <dimension ref="A1:H112"/>
  <sheetViews>
    <sheetView topLeftCell="A25" workbookViewId="0">
      <selection activeCell="D36" sqref="D36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227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403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462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10</v>
      </c>
      <c r="B7" s="9" t="s">
        <v>124</v>
      </c>
      <c r="C7" s="49">
        <f>IF(Calculator!B7="Soybeans",Calculator!B13,IF(Calculator!B19="Soybeans",Calculator!B25,13.66))</f>
        <v>14.5</v>
      </c>
      <c r="D7" s="50">
        <f>IF(Calculator!B7="Soybeans",Calculator!B10,IF(Calculator!B19="Soybeans",Calculator!B22,42))</f>
        <v>60</v>
      </c>
      <c r="E7" s="28">
        <f>ROUND(C7*D7,2)</f>
        <v>870</v>
      </c>
      <c r="F7" s="11">
        <v>0</v>
      </c>
      <c r="G7" s="28">
        <f>ROUND(E7*F7,2)</f>
        <v>0</v>
      </c>
      <c r="H7" s="28">
        <f>ROUND(E7-G7,2)</f>
        <v>870</v>
      </c>
    </row>
    <row r="8" spans="1:8" x14ac:dyDescent="0.25">
      <c r="A8" s="7" t="s">
        <v>11</v>
      </c>
      <c r="C8" s="30"/>
      <c r="E8" s="30">
        <f>SUM(E7:E7)</f>
        <v>870</v>
      </c>
      <c r="G8" s="12">
        <f>SUM(G7:G7)</f>
        <v>0</v>
      </c>
      <c r="H8" s="12">
        <f>ROUND(E8-G8,2)</f>
        <v>870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3</v>
      </c>
      <c r="E12" s="30">
        <f>ROUND(C12*D12,2)</f>
        <v>22.8</v>
      </c>
      <c r="F12" s="16">
        <v>0</v>
      </c>
      <c r="G12" s="30">
        <f>ROUND(E12*F12,2)</f>
        <v>0</v>
      </c>
      <c r="H12" s="30">
        <f>ROUND(E12-G12,2)</f>
        <v>22.8</v>
      </c>
    </row>
    <row r="13" spans="1:8" x14ac:dyDescent="0.25">
      <c r="A13" s="13" t="s">
        <v>20</v>
      </c>
      <c r="C13" s="30"/>
      <c r="E13" s="30"/>
    </row>
    <row r="14" spans="1:8" x14ac:dyDescent="0.25">
      <c r="A14" s="14" t="s">
        <v>125</v>
      </c>
      <c r="B14" s="14" t="s">
        <v>21</v>
      </c>
      <c r="C14" s="15">
        <v>50</v>
      </c>
      <c r="D14" s="14">
        <v>0.87</v>
      </c>
      <c r="E14" s="30">
        <f>ROUND(C14*D14,2)</f>
        <v>43.5</v>
      </c>
      <c r="F14" s="16">
        <v>0</v>
      </c>
      <c r="G14" s="30">
        <f>ROUND(E14*F14,2)</f>
        <v>0</v>
      </c>
      <c r="H14" s="30">
        <f>ROUND(E14-G14,2)</f>
        <v>43.5</v>
      </c>
    </row>
    <row r="15" spans="1:8" x14ac:dyDescent="0.25">
      <c r="A15" s="14" t="s">
        <v>22</v>
      </c>
      <c r="B15" s="14" t="s">
        <v>21</v>
      </c>
      <c r="C15" s="15">
        <v>46.6</v>
      </c>
      <c r="D15" s="14">
        <v>1.33</v>
      </c>
      <c r="E15" s="30">
        <f>ROUND(C15*D15,2)</f>
        <v>61.98</v>
      </c>
      <c r="F15" s="16">
        <v>0</v>
      </c>
      <c r="G15" s="30">
        <f>ROUND(E15*F15,2)</f>
        <v>0</v>
      </c>
      <c r="H15" s="30">
        <f>ROUND(E15-G15,2)</f>
        <v>61.98</v>
      </c>
    </row>
    <row r="16" spans="1:8" x14ac:dyDescent="0.25">
      <c r="A16" s="13" t="s">
        <v>23</v>
      </c>
      <c r="C16" s="30"/>
      <c r="E16" s="30"/>
    </row>
    <row r="17" spans="1:8" x14ac:dyDescent="0.25">
      <c r="A17" s="14" t="s">
        <v>332</v>
      </c>
      <c r="B17" s="14" t="s">
        <v>18</v>
      </c>
      <c r="C17" s="15">
        <v>7.63</v>
      </c>
      <c r="D17" s="14">
        <v>1.6</v>
      </c>
      <c r="E17" s="30">
        <f>ROUND(C17*D17,2)</f>
        <v>12.21</v>
      </c>
      <c r="F17" s="16">
        <v>0</v>
      </c>
      <c r="G17" s="30">
        <f>ROUND(E17*F17,2)</f>
        <v>0</v>
      </c>
      <c r="H17" s="30">
        <f>ROUND(E17-G17,2)</f>
        <v>12.21</v>
      </c>
    </row>
    <row r="18" spans="1:8" x14ac:dyDescent="0.25">
      <c r="A18" s="13" t="s">
        <v>24</v>
      </c>
      <c r="C18" s="30"/>
      <c r="E18" s="30"/>
    </row>
    <row r="19" spans="1:8" x14ac:dyDescent="0.25">
      <c r="A19" s="14" t="s">
        <v>140</v>
      </c>
      <c r="B19" s="14" t="s">
        <v>26</v>
      </c>
      <c r="C19" s="15">
        <v>11.75</v>
      </c>
      <c r="D19" s="14">
        <v>2</v>
      </c>
      <c r="E19" s="30">
        <f>ROUND(C19*D19,2)</f>
        <v>23.5</v>
      </c>
      <c r="F19" s="16">
        <v>0</v>
      </c>
      <c r="G19" s="30">
        <f>ROUND(E19*F19,2)</f>
        <v>0</v>
      </c>
      <c r="H19" s="30">
        <f>ROUND(E19-G19,2)</f>
        <v>23.5</v>
      </c>
    </row>
    <row r="20" spans="1:8" x14ac:dyDescent="0.25">
      <c r="A20" s="14" t="s">
        <v>105</v>
      </c>
      <c r="B20" s="14" t="s">
        <v>18</v>
      </c>
      <c r="C20" s="15">
        <v>0.37</v>
      </c>
      <c r="D20" s="14">
        <v>48</v>
      </c>
      <c r="E20" s="30">
        <f>ROUND(C20*D20,2)</f>
        <v>17.760000000000002</v>
      </c>
      <c r="F20" s="16">
        <v>0</v>
      </c>
      <c r="G20" s="30">
        <f>ROUND(E20*F20,2)</f>
        <v>0</v>
      </c>
      <c r="H20" s="30">
        <f>ROUND(E20-G20,2)</f>
        <v>17.760000000000002</v>
      </c>
    </row>
    <row r="21" spans="1:8" x14ac:dyDescent="0.25">
      <c r="A21" s="14" t="s">
        <v>25</v>
      </c>
      <c r="B21" s="14" t="s">
        <v>18</v>
      </c>
      <c r="C21" s="15">
        <v>0.34</v>
      </c>
      <c r="D21" s="14">
        <v>32</v>
      </c>
      <c r="E21" s="30">
        <f>ROUND(C21*D21,2)</f>
        <v>10.88</v>
      </c>
      <c r="F21" s="16">
        <v>0</v>
      </c>
      <c r="G21" s="30">
        <f>ROUND(E21*F21,2)</f>
        <v>0</v>
      </c>
      <c r="H21" s="30">
        <f>ROUND(E21-G21,2)</f>
        <v>10.88</v>
      </c>
    </row>
    <row r="22" spans="1:8" x14ac:dyDescent="0.25">
      <c r="A22" s="14" t="s">
        <v>398</v>
      </c>
      <c r="B22" s="14" t="s">
        <v>18</v>
      </c>
      <c r="C22" s="15">
        <v>0.83</v>
      </c>
      <c r="D22" s="14">
        <v>12.8</v>
      </c>
      <c r="E22" s="30">
        <f>ROUND(C22*D22,2)</f>
        <v>10.62</v>
      </c>
      <c r="F22" s="16">
        <v>0</v>
      </c>
      <c r="G22" s="30">
        <f>ROUND(E22*F22,2)</f>
        <v>0</v>
      </c>
      <c r="H22" s="30">
        <f>ROUND(E22-G22,2)</f>
        <v>10.62</v>
      </c>
    </row>
    <row r="23" spans="1:8" x14ac:dyDescent="0.25">
      <c r="A23" s="14" t="s">
        <v>74</v>
      </c>
      <c r="B23" s="14" t="s">
        <v>26</v>
      </c>
      <c r="C23" s="15">
        <v>11.45</v>
      </c>
      <c r="D23" s="14">
        <v>1</v>
      </c>
      <c r="E23" s="30">
        <f>ROUND(C23*D23,2)</f>
        <v>11.45</v>
      </c>
      <c r="F23" s="16">
        <v>0</v>
      </c>
      <c r="G23" s="30">
        <f>ROUND(E23*F23,2)</f>
        <v>0</v>
      </c>
      <c r="H23" s="30">
        <f>ROUND(E23-G23,2)</f>
        <v>11.45</v>
      </c>
    </row>
    <row r="24" spans="1:8" x14ac:dyDescent="0.25">
      <c r="A24" s="13" t="s">
        <v>27</v>
      </c>
      <c r="C24" s="30"/>
      <c r="E24" s="30"/>
    </row>
    <row r="25" spans="1:8" x14ac:dyDescent="0.25">
      <c r="A25" s="14" t="s">
        <v>141</v>
      </c>
      <c r="B25" s="14" t="s">
        <v>29</v>
      </c>
      <c r="C25" s="15">
        <v>6.62</v>
      </c>
      <c r="D25" s="14">
        <v>0.75</v>
      </c>
      <c r="E25" s="30">
        <f>ROUND(C25*D25,2)</f>
        <v>4.97</v>
      </c>
      <c r="F25" s="16">
        <v>0</v>
      </c>
      <c r="G25" s="30">
        <f>ROUND(E25*F25,2)</f>
        <v>0</v>
      </c>
      <c r="H25" s="30">
        <f>ROUND(E25-G25,2)</f>
        <v>4.97</v>
      </c>
    </row>
    <row r="26" spans="1:8" x14ac:dyDescent="0.25">
      <c r="A26" s="14" t="s">
        <v>219</v>
      </c>
      <c r="B26" s="14" t="s">
        <v>220</v>
      </c>
      <c r="C26" s="15">
        <v>1.1599999999999999</v>
      </c>
      <c r="D26" s="14">
        <v>14</v>
      </c>
      <c r="E26" s="30">
        <f>ROUND(C26*D26,2)</f>
        <v>16.239999999999998</v>
      </c>
      <c r="F26" s="16">
        <v>0</v>
      </c>
      <c r="G26" s="30">
        <f>ROUND(E26*F26,2)</f>
        <v>0</v>
      </c>
      <c r="H26" s="30">
        <f>ROUND(E26-G26,2)</f>
        <v>16.239999999999998</v>
      </c>
    </row>
    <row r="27" spans="1:8" x14ac:dyDescent="0.25">
      <c r="A27" s="14" t="s">
        <v>110</v>
      </c>
      <c r="B27" s="14" t="s">
        <v>18</v>
      </c>
      <c r="C27" s="15">
        <v>1.1299999999999999</v>
      </c>
      <c r="D27" s="14">
        <v>6.4</v>
      </c>
      <c r="E27" s="30">
        <f>ROUND(C27*D27,2)</f>
        <v>7.23</v>
      </c>
      <c r="F27" s="16">
        <v>0</v>
      </c>
      <c r="G27" s="30">
        <f>ROUND(E27*F27,2)</f>
        <v>0</v>
      </c>
      <c r="H27" s="30">
        <f>ROUND(E27-G27,2)</f>
        <v>7.23</v>
      </c>
    </row>
    <row r="28" spans="1:8" x14ac:dyDescent="0.25">
      <c r="A28" s="14" t="s">
        <v>142</v>
      </c>
      <c r="B28" s="14" t="s">
        <v>48</v>
      </c>
      <c r="C28" s="15">
        <v>8</v>
      </c>
      <c r="D28" s="14">
        <v>1</v>
      </c>
      <c r="E28" s="30">
        <f>ROUND(C28*D28,2)</f>
        <v>8</v>
      </c>
      <c r="F28" s="16">
        <v>0</v>
      </c>
      <c r="G28" s="30">
        <f>ROUND(E28*F28,2)</f>
        <v>0</v>
      </c>
      <c r="H28" s="30">
        <f>ROUND(E28-G28,2)</f>
        <v>8</v>
      </c>
    </row>
    <row r="29" spans="1:8" x14ac:dyDescent="0.25">
      <c r="A29" s="13" t="s">
        <v>33</v>
      </c>
      <c r="C29" s="30"/>
      <c r="E29" s="30"/>
    </row>
    <row r="30" spans="1:8" x14ac:dyDescent="0.25">
      <c r="A30" s="14" t="s">
        <v>143</v>
      </c>
      <c r="B30" s="14" t="s">
        <v>29</v>
      </c>
      <c r="C30" s="15">
        <v>1.1499999999999999</v>
      </c>
      <c r="D30" s="14">
        <v>50</v>
      </c>
      <c r="E30" s="30">
        <f>ROUND(C30*D30,2)</f>
        <v>57.5</v>
      </c>
      <c r="F30" s="16">
        <v>0</v>
      </c>
      <c r="G30" s="30">
        <f>ROUND(E30*F30,2)</f>
        <v>0</v>
      </c>
      <c r="H30" s="30">
        <f>ROUND(E30-G30,2)</f>
        <v>57.5</v>
      </c>
    </row>
    <row r="31" spans="1:8" x14ac:dyDescent="0.25">
      <c r="A31" s="13" t="s">
        <v>114</v>
      </c>
      <c r="C31" s="30"/>
      <c r="E31" s="30"/>
    </row>
    <row r="32" spans="1:8" x14ac:dyDescent="0.25">
      <c r="A32" s="14" t="s">
        <v>115</v>
      </c>
      <c r="B32" s="14" t="s">
        <v>26</v>
      </c>
      <c r="C32" s="15">
        <v>3.3</v>
      </c>
      <c r="D32" s="14">
        <v>0.5</v>
      </c>
      <c r="E32" s="30">
        <f>ROUND(C32*D32,2)</f>
        <v>1.65</v>
      </c>
      <c r="F32" s="16">
        <v>0</v>
      </c>
      <c r="G32" s="30">
        <f>ROUND(E32*F32,2)</f>
        <v>0</v>
      </c>
      <c r="H32" s="30">
        <f>ROUND(E32-G32,2)</f>
        <v>1.65</v>
      </c>
    </row>
    <row r="33" spans="1:8" x14ac:dyDescent="0.25">
      <c r="A33" s="13" t="s">
        <v>61</v>
      </c>
      <c r="C33" s="30"/>
      <c r="E33" s="30"/>
    </row>
    <row r="34" spans="1:8" x14ac:dyDescent="0.25">
      <c r="A34" s="14" t="s">
        <v>62</v>
      </c>
      <c r="B34" s="14" t="s">
        <v>48</v>
      </c>
      <c r="C34" s="15">
        <v>7.5</v>
      </c>
      <c r="D34" s="14">
        <v>1</v>
      </c>
      <c r="E34" s="30">
        <f>ROUND(C34*D34,2)</f>
        <v>7.5</v>
      </c>
      <c r="F34" s="16">
        <v>0</v>
      </c>
      <c r="G34" s="30">
        <f>ROUND(E34*F34,2)</f>
        <v>0</v>
      </c>
      <c r="H34" s="30">
        <f>ROUND(E34-G34,2)</f>
        <v>7.5</v>
      </c>
    </row>
    <row r="35" spans="1:8" x14ac:dyDescent="0.25">
      <c r="A35" s="13" t="s">
        <v>131</v>
      </c>
      <c r="C35" s="30"/>
      <c r="E35" s="30"/>
    </row>
    <row r="36" spans="1:8" x14ac:dyDescent="0.25">
      <c r="A36" s="14" t="s">
        <v>144</v>
      </c>
      <c r="B36" s="14" t="s">
        <v>124</v>
      </c>
      <c r="C36" s="15">
        <v>0.27</v>
      </c>
      <c r="D36" s="14">
        <f>$D$7</f>
        <v>60</v>
      </c>
      <c r="E36" s="30">
        <f>ROUND(C36*D36,2)</f>
        <v>16.2</v>
      </c>
      <c r="F36" s="16">
        <v>0</v>
      </c>
      <c r="G36" s="30">
        <f>ROUND(E36*F36,2)</f>
        <v>0</v>
      </c>
      <c r="H36" s="30">
        <f>ROUND(E36-G36,2)</f>
        <v>16.2</v>
      </c>
    </row>
    <row r="37" spans="1:8" x14ac:dyDescent="0.25">
      <c r="A37" s="13" t="s">
        <v>34</v>
      </c>
      <c r="C37" s="30"/>
      <c r="E37" s="30"/>
    </row>
    <row r="38" spans="1:8" x14ac:dyDescent="0.25">
      <c r="A38" s="14" t="s">
        <v>35</v>
      </c>
      <c r="B38" s="14" t="s">
        <v>36</v>
      </c>
      <c r="C38" s="15">
        <v>58</v>
      </c>
      <c r="D38" s="14">
        <v>0.33300000000000002</v>
      </c>
      <c r="E38" s="30">
        <f>ROUND(C38*D38,2)</f>
        <v>19.309999999999999</v>
      </c>
      <c r="F38" s="16">
        <v>0</v>
      </c>
      <c r="G38" s="30">
        <f>ROUND(E38*F38,2)</f>
        <v>0</v>
      </c>
      <c r="H38" s="30">
        <f>ROUND(E38-G38,2)</f>
        <v>19.309999999999999</v>
      </c>
    </row>
    <row r="39" spans="1:8" x14ac:dyDescent="0.25">
      <c r="A39" s="13" t="s">
        <v>116</v>
      </c>
      <c r="C39" s="30"/>
      <c r="E39" s="30"/>
    </row>
    <row r="40" spans="1:8" x14ac:dyDescent="0.25">
      <c r="A40" s="14" t="s">
        <v>145</v>
      </c>
      <c r="B40" s="14" t="s">
        <v>48</v>
      </c>
      <c r="C40" s="15">
        <v>6.5</v>
      </c>
      <c r="D40" s="14">
        <v>1</v>
      </c>
      <c r="E40" s="30">
        <f>ROUND(C40*D40,2)</f>
        <v>6.5</v>
      </c>
      <c r="F40" s="16">
        <v>0</v>
      </c>
      <c r="G40" s="30">
        <f>ROUND(E40*F40,2)</f>
        <v>0</v>
      </c>
      <c r="H40" s="30">
        <f>ROUND(E40-G40,2)</f>
        <v>6.5</v>
      </c>
    </row>
    <row r="41" spans="1:8" x14ac:dyDescent="0.25">
      <c r="A41" s="13" t="s">
        <v>146</v>
      </c>
      <c r="C41" s="30"/>
      <c r="E41" s="30"/>
    </row>
    <row r="42" spans="1:8" x14ac:dyDescent="0.25">
      <c r="A42" s="14" t="s">
        <v>147</v>
      </c>
      <c r="B42" s="14" t="s">
        <v>48</v>
      </c>
      <c r="C42" s="15">
        <v>1.55</v>
      </c>
      <c r="D42" s="14">
        <v>1</v>
      </c>
      <c r="E42" s="30">
        <f>ROUND(C42*D42,2)</f>
        <v>1.55</v>
      </c>
      <c r="F42" s="16">
        <v>0</v>
      </c>
      <c r="G42" s="30">
        <f>ROUND(E42*F42,2)</f>
        <v>0</v>
      </c>
      <c r="H42" s="30">
        <f>ROUND(E42-G42,2)</f>
        <v>1.55</v>
      </c>
    </row>
    <row r="43" spans="1:8" x14ac:dyDescent="0.25">
      <c r="A43" s="13" t="s">
        <v>118</v>
      </c>
      <c r="C43" s="30"/>
      <c r="E43" s="30"/>
    </row>
    <row r="44" spans="1:8" x14ac:dyDescent="0.25">
      <c r="A44" s="14" t="s">
        <v>119</v>
      </c>
      <c r="B44" s="14" t="s">
        <v>48</v>
      </c>
      <c r="C44" s="15">
        <v>10</v>
      </c>
      <c r="D44" s="14">
        <v>0.33300000000000002</v>
      </c>
      <c r="E44" s="30">
        <f>ROUND(C44*D44,2)</f>
        <v>3.33</v>
      </c>
      <c r="F44" s="16">
        <v>0</v>
      </c>
      <c r="G44" s="30">
        <f>ROUND(E44*F44,2)</f>
        <v>0</v>
      </c>
      <c r="H44" s="30">
        <f>ROUND(E44-G44,2)</f>
        <v>3.33</v>
      </c>
    </row>
    <row r="45" spans="1:8" x14ac:dyDescent="0.25">
      <c r="A45" s="13" t="s">
        <v>37</v>
      </c>
      <c r="C45" s="30"/>
      <c r="E45" s="30"/>
    </row>
    <row r="46" spans="1:8" x14ac:dyDescent="0.25">
      <c r="A46" s="14" t="s">
        <v>38</v>
      </c>
      <c r="B46" s="14" t="s">
        <v>39</v>
      </c>
      <c r="C46" s="15">
        <v>16.54</v>
      </c>
      <c r="D46" s="14">
        <v>7.1999999999999995E-2</v>
      </c>
      <c r="E46" s="30">
        <f>ROUND(C46*D46,2)</f>
        <v>1.19</v>
      </c>
      <c r="F46" s="16">
        <v>0</v>
      </c>
      <c r="G46" s="30">
        <f>ROUND(E46*F46,2)</f>
        <v>0</v>
      </c>
      <c r="H46" s="30">
        <f>ROUND(E46-G46,2)</f>
        <v>1.19</v>
      </c>
    </row>
    <row r="47" spans="1:8" x14ac:dyDescent="0.25">
      <c r="A47" s="14" t="s">
        <v>134</v>
      </c>
      <c r="B47" s="14" t="s">
        <v>39</v>
      </c>
      <c r="C47" s="15">
        <v>16.54</v>
      </c>
      <c r="D47" s="14">
        <v>8.5099999999999995E-2</v>
      </c>
      <c r="E47" s="30">
        <f>ROUND(C47*D47,2)</f>
        <v>1.41</v>
      </c>
      <c r="F47" s="16">
        <v>0</v>
      </c>
      <c r="G47" s="30">
        <f>ROUND(E47*F47,2)</f>
        <v>0</v>
      </c>
      <c r="H47" s="30">
        <f>ROUND(E47-G47,2)</f>
        <v>1.41</v>
      </c>
    </row>
    <row r="48" spans="1:8" x14ac:dyDescent="0.25">
      <c r="A48" s="14" t="s">
        <v>91</v>
      </c>
      <c r="B48" s="14" t="s">
        <v>39</v>
      </c>
      <c r="C48" s="15">
        <v>16.54</v>
      </c>
      <c r="D48" s="14">
        <v>1.18E-2</v>
      </c>
      <c r="E48" s="30">
        <f>ROUND(C48*D48,2)</f>
        <v>0.2</v>
      </c>
      <c r="F48" s="16">
        <v>0</v>
      </c>
      <c r="G48" s="30">
        <f>ROUND(E48*F48,2)</f>
        <v>0</v>
      </c>
      <c r="H48" s="30">
        <f>ROUND(E48-G48,2)</f>
        <v>0.2</v>
      </c>
    </row>
    <row r="49" spans="1:8" x14ac:dyDescent="0.25">
      <c r="A49" s="13" t="s">
        <v>43</v>
      </c>
      <c r="C49" s="30"/>
      <c r="E49" s="30"/>
    </row>
    <row r="50" spans="1:8" x14ac:dyDescent="0.25">
      <c r="A50" s="14" t="s">
        <v>42</v>
      </c>
      <c r="B50" s="14" t="s">
        <v>39</v>
      </c>
      <c r="C50" s="15">
        <v>9.06</v>
      </c>
      <c r="D50" s="14">
        <v>5.0799999999999998E-2</v>
      </c>
      <c r="E50" s="30">
        <f>ROUND(C50*D50,2)</f>
        <v>0.46</v>
      </c>
      <c r="F50" s="16">
        <v>0</v>
      </c>
      <c r="G50" s="30">
        <f>ROUND(E50*F50,2)</f>
        <v>0</v>
      </c>
      <c r="H50" s="30">
        <f>ROUND(E50-G50,2)</f>
        <v>0.46</v>
      </c>
    </row>
    <row r="51" spans="1:8" x14ac:dyDescent="0.25">
      <c r="A51" s="14" t="s">
        <v>91</v>
      </c>
      <c r="B51" s="14" t="s">
        <v>39</v>
      </c>
      <c r="C51" s="15">
        <v>9.06</v>
      </c>
      <c r="D51" s="14">
        <v>5.8999999999999999E-3</v>
      </c>
      <c r="E51" s="30">
        <f>ROUND(C51*D51,2)</f>
        <v>0.05</v>
      </c>
      <c r="F51" s="16">
        <v>0</v>
      </c>
      <c r="G51" s="30">
        <f>ROUND(E51*F51,2)</f>
        <v>0</v>
      </c>
      <c r="H51" s="30">
        <f>ROUND(E51-G51,2)</f>
        <v>0.05</v>
      </c>
    </row>
    <row r="52" spans="1:8" x14ac:dyDescent="0.25">
      <c r="A52" s="14" t="s">
        <v>44</v>
      </c>
      <c r="B52" s="14" t="s">
        <v>39</v>
      </c>
      <c r="C52" s="15">
        <v>16.52</v>
      </c>
      <c r="D52" s="14">
        <v>0.14530000000000001</v>
      </c>
      <c r="E52" s="30">
        <f>ROUND(C52*D52,2)</f>
        <v>2.4</v>
      </c>
      <c r="F52" s="16">
        <v>0</v>
      </c>
      <c r="G52" s="30">
        <f>ROUND(E52*F52,2)</f>
        <v>0</v>
      </c>
      <c r="H52" s="30">
        <f>ROUND(E52-G52,2)</f>
        <v>2.4</v>
      </c>
    </row>
    <row r="53" spans="1:8" x14ac:dyDescent="0.25">
      <c r="A53" s="13" t="s">
        <v>45</v>
      </c>
      <c r="C53" s="30"/>
      <c r="E53" s="30"/>
    </row>
    <row r="54" spans="1:8" x14ac:dyDescent="0.25">
      <c r="A54" s="14" t="s">
        <v>38</v>
      </c>
      <c r="B54" s="14" t="s">
        <v>19</v>
      </c>
      <c r="C54" s="15">
        <v>4.4800000000000004</v>
      </c>
      <c r="D54" s="14">
        <v>1.1121000000000001</v>
      </c>
      <c r="E54" s="30">
        <f>ROUND(C54*D54,2)</f>
        <v>4.9800000000000004</v>
      </c>
      <c r="F54" s="16">
        <v>0</v>
      </c>
      <c r="G54" s="30">
        <f>ROUND(E54*F54,2)</f>
        <v>0</v>
      </c>
      <c r="H54" s="30">
        <f>ROUND(E54-G54,2)</f>
        <v>4.9800000000000004</v>
      </c>
    </row>
    <row r="55" spans="1:8" x14ac:dyDescent="0.25">
      <c r="A55" s="14" t="s">
        <v>134</v>
      </c>
      <c r="B55" s="14" t="s">
        <v>19</v>
      </c>
      <c r="C55" s="15">
        <v>4.4800000000000004</v>
      </c>
      <c r="D55" s="14">
        <v>1.4244000000000001</v>
      </c>
      <c r="E55" s="30">
        <f>ROUND(C55*D55,2)</f>
        <v>6.38</v>
      </c>
      <c r="F55" s="16">
        <v>0</v>
      </c>
      <c r="G55" s="30">
        <f>ROUND(E55*F55,2)</f>
        <v>0</v>
      </c>
      <c r="H55" s="30">
        <f>ROUND(E55-G55,2)</f>
        <v>6.38</v>
      </c>
    </row>
    <row r="56" spans="1:8" x14ac:dyDescent="0.25">
      <c r="A56" s="14" t="s">
        <v>91</v>
      </c>
      <c r="B56" s="14" t="s">
        <v>19</v>
      </c>
      <c r="C56" s="15">
        <v>4.4800000000000004</v>
      </c>
      <c r="D56" s="14">
        <v>0.1497</v>
      </c>
      <c r="E56" s="30">
        <f>ROUND(C56*D56,2)</f>
        <v>0.67</v>
      </c>
      <c r="F56" s="16">
        <v>0</v>
      </c>
      <c r="G56" s="30">
        <f>ROUND(E56*F56,2)</f>
        <v>0</v>
      </c>
      <c r="H56" s="30">
        <f>ROUND(E56-G56,2)</f>
        <v>0.67</v>
      </c>
    </row>
    <row r="57" spans="1:8" x14ac:dyDescent="0.25">
      <c r="A57" s="13" t="s">
        <v>47</v>
      </c>
      <c r="C57" s="30"/>
      <c r="E57" s="30"/>
    </row>
    <row r="58" spans="1:8" x14ac:dyDescent="0.25">
      <c r="A58" s="14" t="s">
        <v>42</v>
      </c>
      <c r="B58" s="14" t="s">
        <v>48</v>
      </c>
      <c r="C58" s="15">
        <v>3.83</v>
      </c>
      <c r="D58" s="14">
        <v>1</v>
      </c>
      <c r="E58" s="30">
        <f>ROUND(C58*D58,2)</f>
        <v>3.83</v>
      </c>
      <c r="F58" s="16">
        <v>0</v>
      </c>
      <c r="G58" s="30">
        <f>ROUND(E58*F58,2)</f>
        <v>0</v>
      </c>
      <c r="H58" s="30">
        <f t="shared" ref="H58:H64" si="0">ROUND(E58-G58,2)</f>
        <v>3.83</v>
      </c>
    </row>
    <row r="59" spans="1:8" x14ac:dyDescent="0.25">
      <c r="A59" s="14" t="s">
        <v>38</v>
      </c>
      <c r="B59" s="14" t="s">
        <v>48</v>
      </c>
      <c r="C59" s="15">
        <v>0.68</v>
      </c>
      <c r="D59" s="14">
        <v>1</v>
      </c>
      <c r="E59" s="30">
        <f>ROUND(C59*D59,2)</f>
        <v>0.68</v>
      </c>
      <c r="F59" s="16">
        <v>0</v>
      </c>
      <c r="G59" s="30">
        <f>ROUND(E59*F59,2)</f>
        <v>0</v>
      </c>
      <c r="H59" s="30">
        <f t="shared" si="0"/>
        <v>0.68</v>
      </c>
    </row>
    <row r="60" spans="1:8" x14ac:dyDescent="0.25">
      <c r="A60" s="14" t="s">
        <v>134</v>
      </c>
      <c r="B60" s="14" t="s">
        <v>48</v>
      </c>
      <c r="C60" s="15">
        <v>4.1500000000000004</v>
      </c>
      <c r="D60" s="14">
        <v>1</v>
      </c>
      <c r="E60" s="30">
        <f>ROUND(C60*D60,2)</f>
        <v>4.1500000000000004</v>
      </c>
      <c r="F60" s="16">
        <v>0</v>
      </c>
      <c r="G60" s="30">
        <f>ROUND(E60*F60,2)</f>
        <v>0</v>
      </c>
      <c r="H60" s="30">
        <f t="shared" si="0"/>
        <v>4.1500000000000004</v>
      </c>
    </row>
    <row r="61" spans="1:8" x14ac:dyDescent="0.25">
      <c r="A61" s="14" t="s">
        <v>91</v>
      </c>
      <c r="B61" s="14" t="s">
        <v>48</v>
      </c>
      <c r="C61" s="15">
        <v>0.2</v>
      </c>
      <c r="D61" s="14">
        <v>1</v>
      </c>
      <c r="E61" s="30">
        <f>ROUND(C61*D61,2)</f>
        <v>0.2</v>
      </c>
      <c r="F61" s="16">
        <v>0</v>
      </c>
      <c r="G61" s="30">
        <f>ROUND(E61*F61,2)</f>
        <v>0</v>
      </c>
      <c r="H61" s="30">
        <f t="shared" si="0"/>
        <v>0.2</v>
      </c>
    </row>
    <row r="62" spans="1:8" x14ac:dyDescent="0.25">
      <c r="A62" s="9" t="s">
        <v>49</v>
      </c>
      <c r="B62" s="9" t="s">
        <v>48</v>
      </c>
      <c r="C62" s="10">
        <v>13.9</v>
      </c>
      <c r="D62" s="9">
        <v>1</v>
      </c>
      <c r="E62" s="28">
        <f>ROUND(C62*D62,2)</f>
        <v>13.9</v>
      </c>
      <c r="F62" s="11">
        <v>0</v>
      </c>
      <c r="G62" s="28">
        <f>ROUND(E62*F62,2)</f>
        <v>0</v>
      </c>
      <c r="H62" s="28">
        <f t="shared" si="0"/>
        <v>13.9</v>
      </c>
    </row>
    <row r="63" spans="1:8" x14ac:dyDescent="0.25">
      <c r="A63" s="7" t="s">
        <v>50</v>
      </c>
      <c r="C63" s="30"/>
      <c r="E63" s="30">
        <f>SUM(E12:E62)</f>
        <v>405.17999999999989</v>
      </c>
      <c r="G63" s="12">
        <f>SUM(G12:G62)</f>
        <v>0</v>
      </c>
      <c r="H63" s="12">
        <f t="shared" si="0"/>
        <v>405.18</v>
      </c>
    </row>
    <row r="64" spans="1:8" x14ac:dyDescent="0.25">
      <c r="A64" s="7" t="s">
        <v>51</v>
      </c>
      <c r="C64" s="30"/>
      <c r="E64" s="30">
        <f>+E8-E63</f>
        <v>464.82000000000011</v>
      </c>
      <c r="G64" s="12">
        <f>+G8-G63</f>
        <v>0</v>
      </c>
      <c r="H64" s="12">
        <f t="shared" si="0"/>
        <v>464.82</v>
      </c>
    </row>
    <row r="65" spans="1:8" x14ac:dyDescent="0.25">
      <c r="A65" t="s">
        <v>12</v>
      </c>
      <c r="C65" s="30"/>
      <c r="E65" s="30"/>
    </row>
    <row r="66" spans="1:8" x14ac:dyDescent="0.25">
      <c r="A66" s="7" t="s">
        <v>52</v>
      </c>
      <c r="C66" s="30"/>
      <c r="E66" s="30"/>
    </row>
    <row r="67" spans="1:8" x14ac:dyDescent="0.25">
      <c r="A67" s="14" t="s">
        <v>42</v>
      </c>
      <c r="B67" s="14" t="s">
        <v>48</v>
      </c>
      <c r="C67" s="15">
        <v>7.83</v>
      </c>
      <c r="D67" s="14">
        <v>1</v>
      </c>
      <c r="E67" s="30">
        <f>ROUND(C67*D67,2)</f>
        <v>7.83</v>
      </c>
      <c r="F67" s="16">
        <v>0</v>
      </c>
      <c r="G67" s="30">
        <f>ROUND(E67*F67,2)</f>
        <v>0</v>
      </c>
      <c r="H67" s="30">
        <f t="shared" ref="H67:H73" si="1">ROUND(E67-G67,2)</f>
        <v>7.83</v>
      </c>
    </row>
    <row r="68" spans="1:8" x14ac:dyDescent="0.25">
      <c r="A68" s="14" t="s">
        <v>38</v>
      </c>
      <c r="B68" s="14" t="s">
        <v>48</v>
      </c>
      <c r="C68" s="15">
        <v>4.84</v>
      </c>
      <c r="D68" s="14">
        <v>1</v>
      </c>
      <c r="E68" s="30">
        <f>ROUND(C68*D68,2)</f>
        <v>4.84</v>
      </c>
      <c r="F68" s="16">
        <v>0</v>
      </c>
      <c r="G68" s="30">
        <f>ROUND(E68*F68,2)</f>
        <v>0</v>
      </c>
      <c r="H68" s="30">
        <f t="shared" si="1"/>
        <v>4.84</v>
      </c>
    </row>
    <row r="69" spans="1:8" x14ac:dyDescent="0.25">
      <c r="A69" s="14" t="s">
        <v>134</v>
      </c>
      <c r="B69" s="14" t="s">
        <v>48</v>
      </c>
      <c r="C69" s="15">
        <v>18.260000000000002</v>
      </c>
      <c r="D69" s="14">
        <v>1</v>
      </c>
      <c r="E69" s="30">
        <f>ROUND(C69*D69,2)</f>
        <v>18.260000000000002</v>
      </c>
      <c r="F69" s="16">
        <v>0</v>
      </c>
      <c r="G69" s="30">
        <f>ROUND(E69*F69,2)</f>
        <v>0</v>
      </c>
      <c r="H69" s="30">
        <f t="shared" si="1"/>
        <v>18.260000000000002</v>
      </c>
    </row>
    <row r="70" spans="1:8" x14ac:dyDescent="0.25">
      <c r="A70" s="9" t="s">
        <v>91</v>
      </c>
      <c r="B70" s="9" t="s">
        <v>48</v>
      </c>
      <c r="C70" s="10">
        <v>1.46</v>
      </c>
      <c r="D70" s="9">
        <v>1</v>
      </c>
      <c r="E70" s="28">
        <f>ROUND(C70*D70,2)</f>
        <v>1.46</v>
      </c>
      <c r="F70" s="11">
        <v>0</v>
      </c>
      <c r="G70" s="28">
        <f>ROUND(E70*F70,2)</f>
        <v>0</v>
      </c>
      <c r="H70" s="28">
        <f t="shared" si="1"/>
        <v>1.46</v>
      </c>
    </row>
    <row r="71" spans="1:8" x14ac:dyDescent="0.25">
      <c r="A71" s="7" t="s">
        <v>53</v>
      </c>
      <c r="C71" s="30"/>
      <c r="E71" s="30">
        <f>SUM(E67:E70)</f>
        <v>32.39</v>
      </c>
      <c r="G71" s="12">
        <f>SUM(G67:G70)</f>
        <v>0</v>
      </c>
      <c r="H71" s="12">
        <f t="shared" si="1"/>
        <v>32.39</v>
      </c>
    </row>
    <row r="72" spans="1:8" x14ac:dyDescent="0.25">
      <c r="A72" s="7" t="s">
        <v>54</v>
      </c>
      <c r="C72" s="30"/>
      <c r="E72" s="30">
        <f>+E63+E71</f>
        <v>437.56999999999988</v>
      </c>
      <c r="G72" s="12">
        <f>+G63+G71</f>
        <v>0</v>
      </c>
      <c r="H72" s="12">
        <f t="shared" si="1"/>
        <v>437.57</v>
      </c>
    </row>
    <row r="73" spans="1:8" x14ac:dyDescent="0.25">
      <c r="A73" s="7" t="s">
        <v>55</v>
      </c>
      <c r="C73" s="30"/>
      <c r="E73" s="30">
        <f>+E8-E72</f>
        <v>432.43000000000012</v>
      </c>
      <c r="G73" s="12">
        <f>+G8-G72</f>
        <v>0</v>
      </c>
      <c r="H73" s="12">
        <f t="shared" si="1"/>
        <v>432.43</v>
      </c>
    </row>
    <row r="74" spans="1:8" x14ac:dyDescent="0.25">
      <c r="A74" t="s">
        <v>120</v>
      </c>
      <c r="C74" s="30"/>
      <c r="E74" s="30"/>
    </row>
    <row r="75" spans="1:8" x14ac:dyDescent="0.25">
      <c r="A75" t="s">
        <v>427</v>
      </c>
      <c r="C75" s="30"/>
      <c r="E75" s="30"/>
    </row>
    <row r="76" spans="1:8" x14ac:dyDescent="0.25">
      <c r="C76" s="30"/>
      <c r="E76" s="30"/>
    </row>
    <row r="77" spans="1:8" x14ac:dyDescent="0.25">
      <c r="A77" s="7" t="s">
        <v>121</v>
      </c>
      <c r="C77" s="30"/>
      <c r="E77" s="30"/>
    </row>
    <row r="78" spans="1:8" x14ac:dyDescent="0.25">
      <c r="A78" s="7" t="s">
        <v>122</v>
      </c>
      <c r="C78" s="30"/>
      <c r="E78" s="30"/>
    </row>
    <row r="99" spans="1:5" x14ac:dyDescent="0.25">
      <c r="A99" s="7" t="s">
        <v>50</v>
      </c>
      <c r="E99" s="34">
        <f>VLOOKUP(A99,$A$1:$H$98,5,FALSE)</f>
        <v>405.17999999999989</v>
      </c>
    </row>
    <row r="100" spans="1:5" x14ac:dyDescent="0.25">
      <c r="A100" s="7" t="s">
        <v>295</v>
      </c>
      <c r="E100" s="34">
        <f>VLOOKUP(A100,$A$1:$H$98,5,FALSE)</f>
        <v>32.39</v>
      </c>
    </row>
    <row r="101" spans="1:5" x14ac:dyDescent="0.25">
      <c r="A101" s="7" t="s">
        <v>296</v>
      </c>
      <c r="E101" s="34">
        <f t="shared" ref="E101:E102" si="2">VLOOKUP(A101,$A$1:$H$98,5,FALSE)</f>
        <v>437.56999999999988</v>
      </c>
    </row>
    <row r="102" spans="1:5" x14ac:dyDescent="0.25">
      <c r="A102" s="7" t="s">
        <v>55</v>
      </c>
      <c r="E102" s="34">
        <f t="shared" si="2"/>
        <v>432.43000000000012</v>
      </c>
    </row>
    <row r="104" spans="1:5" x14ac:dyDescent="0.25">
      <c r="A104" s="43" t="s">
        <v>257</v>
      </c>
      <c r="D104" s="39" t="s">
        <v>258</v>
      </c>
    </row>
    <row r="105" spans="1:5" x14ac:dyDescent="0.25">
      <c r="B105" s="34">
        <f>E102</f>
        <v>432.43000000000012</v>
      </c>
      <c r="E105" s="34">
        <f>E102</f>
        <v>432.43000000000012</v>
      </c>
    </row>
    <row r="106" spans="1:5" x14ac:dyDescent="0.25">
      <c r="A106">
        <f>A107-Calculator!$B$15</f>
        <v>205</v>
      </c>
      <c r="B106">
        <f t="dataTable" ref="B106:B112" dt2D="0" dtr="0" r1="D7" ca="1"/>
        <v>2495.7800000000002</v>
      </c>
      <c r="D106">
        <f>D107-Calculator!$B$27</f>
        <v>45</v>
      </c>
      <c r="E106">
        <f t="dataTable" ref="E106:E112" dt2D="0" dtr="0" r1="D7"/>
        <v>218.98000000000013</v>
      </c>
    </row>
    <row r="107" spans="1:5" x14ac:dyDescent="0.25">
      <c r="A107">
        <f>A108-Calculator!$B$15</f>
        <v>210</v>
      </c>
      <c r="B107">
        <v>2566.9300000000003</v>
      </c>
      <c r="D107">
        <f>D108-Calculator!$B$27</f>
        <v>50</v>
      </c>
      <c r="E107">
        <v>290.13000000000011</v>
      </c>
    </row>
    <row r="108" spans="1:5" x14ac:dyDescent="0.25">
      <c r="A108">
        <f>A109-Calculator!$B$15</f>
        <v>215</v>
      </c>
      <c r="B108">
        <v>2638.08</v>
      </c>
      <c r="D108">
        <f>D109-Calculator!$B$27</f>
        <v>55</v>
      </c>
      <c r="E108">
        <v>361.28000000000009</v>
      </c>
    </row>
    <row r="109" spans="1:5" x14ac:dyDescent="0.25">
      <c r="A109">
        <f>Calculator!B10</f>
        <v>220</v>
      </c>
      <c r="B109">
        <v>2709.23</v>
      </c>
      <c r="D109">
        <f>Calculator!B22</f>
        <v>60</v>
      </c>
      <c r="E109">
        <v>432.43000000000012</v>
      </c>
    </row>
    <row r="110" spans="1:5" x14ac:dyDescent="0.25">
      <c r="A110">
        <f>A109+Calculator!$B$15</f>
        <v>225</v>
      </c>
      <c r="B110">
        <v>2780.38</v>
      </c>
      <c r="D110">
        <f>D109+Calculator!$B$27</f>
        <v>65</v>
      </c>
      <c r="E110">
        <v>503.5800000000001</v>
      </c>
    </row>
    <row r="111" spans="1:5" x14ac:dyDescent="0.25">
      <c r="A111">
        <f>A110+Calculator!$B$15</f>
        <v>230</v>
      </c>
      <c r="B111">
        <v>2851.53</v>
      </c>
      <c r="D111">
        <f>D110+Calculator!$B$27</f>
        <v>70</v>
      </c>
      <c r="E111">
        <v>574.73000000000013</v>
      </c>
    </row>
    <row r="112" spans="1:5" x14ac:dyDescent="0.25">
      <c r="A112">
        <f>A111+Calculator!$B$15</f>
        <v>235</v>
      </c>
      <c r="B112">
        <v>2922.6800000000003</v>
      </c>
      <c r="D112">
        <f>D111+Calculator!$B$27</f>
        <v>75</v>
      </c>
      <c r="E112">
        <v>645.88000000000011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A2EF6-9A64-49D6-A9FF-66614C5797A0}">
  <dimension ref="A1:H112"/>
  <sheetViews>
    <sheetView topLeftCell="A19" workbookViewId="0">
      <selection activeCell="D32" sqref="D32"/>
    </sheetView>
  </sheetViews>
  <sheetFormatPr defaultRowHeight="15" x14ac:dyDescent="0.25"/>
  <cols>
    <col min="1" max="1" width="23.28515625" customWidth="1"/>
    <col min="4" max="4" width="10.28515625" bestFit="1" customWidth="1"/>
    <col min="5" max="5" width="14.5703125" bestFit="1" customWidth="1"/>
  </cols>
  <sheetData>
    <row r="1" spans="1:8" x14ac:dyDescent="0.25">
      <c r="A1" s="59" t="s">
        <v>135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415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467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414</v>
      </c>
      <c r="B7" s="9" t="s">
        <v>124</v>
      </c>
      <c r="C7" s="49">
        <f>IF(Calculator!B7="Wheat",Calculator!B13,IF(Calculator!B19="Wheat",Calculator!B25,8.9))</f>
        <v>8.9</v>
      </c>
      <c r="D7" s="50">
        <f>IF(Calculator!B7="Wheat",Calculator!B10,IF(Calculator!B19="Wheat",Calculator!B22,70))</f>
        <v>70</v>
      </c>
      <c r="E7" s="28">
        <f>ROUND(C7*D7,2)</f>
        <v>623</v>
      </c>
      <c r="F7" s="11">
        <v>0</v>
      </c>
      <c r="G7" s="28">
        <f>ROUND(E7*F7,2)</f>
        <v>0</v>
      </c>
      <c r="H7" s="28">
        <f>ROUND(E7-G7,2)</f>
        <v>623</v>
      </c>
    </row>
    <row r="8" spans="1:8" x14ac:dyDescent="0.25">
      <c r="A8" s="7" t="s">
        <v>11</v>
      </c>
      <c r="C8" s="30"/>
      <c r="E8" s="30">
        <f>SUM(E7:E7)</f>
        <v>623</v>
      </c>
      <c r="G8" s="12">
        <f>SUM(G7:G7)</f>
        <v>0</v>
      </c>
      <c r="H8" s="12">
        <f>ROUND(E8-G8,2)</f>
        <v>623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2</v>
      </c>
      <c r="E12" s="30">
        <f>ROUND(C12*D12,2)</f>
        <v>15.2</v>
      </c>
      <c r="F12" s="16">
        <v>0</v>
      </c>
      <c r="G12" s="30">
        <f>ROUND(E12*F12,2)</f>
        <v>0</v>
      </c>
      <c r="H12" s="30">
        <f>ROUND(E12-G12,2)</f>
        <v>15.2</v>
      </c>
    </row>
    <row r="13" spans="1:8" x14ac:dyDescent="0.25">
      <c r="A13" s="14" t="s">
        <v>57</v>
      </c>
      <c r="B13" s="14" t="s">
        <v>16</v>
      </c>
      <c r="C13" s="15">
        <v>6.4</v>
      </c>
      <c r="D13" s="14">
        <v>1</v>
      </c>
      <c r="E13" s="30">
        <f>ROUND(C13*D13,2)</f>
        <v>6.4</v>
      </c>
      <c r="F13" s="16">
        <v>0</v>
      </c>
      <c r="G13" s="30">
        <f>ROUND(E13*F13,2)</f>
        <v>0</v>
      </c>
      <c r="H13" s="30">
        <f>ROUND(E13-G13,2)</f>
        <v>6.4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154</v>
      </c>
      <c r="B15" s="14" t="s">
        <v>21</v>
      </c>
      <c r="C15" s="15">
        <v>55.4</v>
      </c>
      <c r="D15" s="14">
        <v>1</v>
      </c>
      <c r="E15" s="30">
        <f>ROUND(C15*D15,2)</f>
        <v>55.4</v>
      </c>
      <c r="F15" s="16">
        <v>0</v>
      </c>
      <c r="G15" s="30">
        <f>ROUND(E15*F15,2)</f>
        <v>0</v>
      </c>
      <c r="H15" s="30">
        <f>ROUND(E15-G15,2)</f>
        <v>55.4</v>
      </c>
    </row>
    <row r="16" spans="1:8" x14ac:dyDescent="0.25">
      <c r="A16" s="14" t="s">
        <v>22</v>
      </c>
      <c r="B16" s="14" t="s">
        <v>21</v>
      </c>
      <c r="C16" s="15">
        <v>46.6</v>
      </c>
      <c r="D16" s="14">
        <v>0.75</v>
      </c>
      <c r="E16" s="30">
        <f>ROUND(C16*D16,2)</f>
        <v>34.950000000000003</v>
      </c>
      <c r="F16" s="16">
        <v>0</v>
      </c>
      <c r="G16" s="30">
        <f>ROUND(E16*F16,2)</f>
        <v>0</v>
      </c>
      <c r="H16" s="30">
        <f>ROUND(E16-G16,2)</f>
        <v>34.950000000000003</v>
      </c>
    </row>
    <row r="17" spans="1:8" x14ac:dyDescent="0.25">
      <c r="A17" s="14" t="s">
        <v>416</v>
      </c>
      <c r="B17" s="14" t="s">
        <v>21</v>
      </c>
      <c r="C17" s="15">
        <v>37.06</v>
      </c>
      <c r="D17" s="14">
        <v>3.048</v>
      </c>
      <c r="E17" s="30">
        <f>ROUND(C17*D17,2)</f>
        <v>112.96</v>
      </c>
      <c r="F17" s="16">
        <v>0</v>
      </c>
      <c r="G17" s="30">
        <f>ROUND(E17*F17,2)</f>
        <v>0</v>
      </c>
      <c r="H17" s="30">
        <f>ROUND(E17-G17,2)</f>
        <v>112.96</v>
      </c>
    </row>
    <row r="18" spans="1:8" x14ac:dyDescent="0.25">
      <c r="A18" s="13" t="s">
        <v>23</v>
      </c>
      <c r="C18" s="30"/>
      <c r="E18" s="30"/>
    </row>
    <row r="19" spans="1:8" x14ac:dyDescent="0.25">
      <c r="A19" s="14" t="s">
        <v>332</v>
      </c>
      <c r="B19" s="14" t="s">
        <v>18</v>
      </c>
      <c r="C19" s="15">
        <v>7.63</v>
      </c>
      <c r="D19" s="14">
        <v>4.5</v>
      </c>
      <c r="E19" s="30">
        <f>ROUND(C19*D19,2)</f>
        <v>34.340000000000003</v>
      </c>
      <c r="F19" s="16">
        <v>0</v>
      </c>
      <c r="G19" s="30">
        <f>ROUND(E19*F19,2)</f>
        <v>0</v>
      </c>
      <c r="H19" s="30">
        <f>ROUND(E19-G19,2)</f>
        <v>34.340000000000003</v>
      </c>
    </row>
    <row r="20" spans="1:8" x14ac:dyDescent="0.25">
      <c r="A20" s="14" t="s">
        <v>417</v>
      </c>
      <c r="B20" s="14" t="s">
        <v>18</v>
      </c>
      <c r="C20" s="15">
        <v>1.78</v>
      </c>
      <c r="D20" s="14">
        <v>8</v>
      </c>
      <c r="E20" s="30">
        <f>ROUND(C20*D20,2)</f>
        <v>14.24</v>
      </c>
      <c r="F20" s="16">
        <v>0</v>
      </c>
      <c r="G20" s="30">
        <f>ROUND(E20*F20,2)</f>
        <v>0</v>
      </c>
      <c r="H20" s="30">
        <f>ROUND(E20-G20,2)</f>
        <v>14.24</v>
      </c>
    </row>
    <row r="21" spans="1:8" x14ac:dyDescent="0.25">
      <c r="A21" s="13" t="s">
        <v>24</v>
      </c>
      <c r="C21" s="30"/>
      <c r="E21" s="30"/>
    </row>
    <row r="22" spans="1:8" x14ac:dyDescent="0.25">
      <c r="A22" s="14" t="s">
        <v>418</v>
      </c>
      <c r="B22" s="14" t="s">
        <v>18</v>
      </c>
      <c r="C22" s="15">
        <v>2.1</v>
      </c>
      <c r="D22" s="14">
        <v>10</v>
      </c>
      <c r="E22" s="30">
        <f>ROUND(C22*D22,2)</f>
        <v>21</v>
      </c>
      <c r="F22" s="16">
        <v>0</v>
      </c>
      <c r="G22" s="30">
        <f>ROUND(E22*F22,2)</f>
        <v>0</v>
      </c>
      <c r="H22" s="30">
        <f>ROUND(E22-G22,2)</f>
        <v>21</v>
      </c>
    </row>
    <row r="23" spans="1:8" x14ac:dyDescent="0.25">
      <c r="A23" s="14" t="s">
        <v>419</v>
      </c>
      <c r="B23" s="14" t="s">
        <v>18</v>
      </c>
      <c r="C23" s="15">
        <v>10.34</v>
      </c>
      <c r="D23" s="14">
        <v>0.75</v>
      </c>
      <c r="E23" s="30">
        <f>ROUND(C23*D23,2)</f>
        <v>7.76</v>
      </c>
      <c r="F23" s="16">
        <v>0</v>
      </c>
      <c r="G23" s="30">
        <f>ROUND(E23*F23,2)</f>
        <v>0</v>
      </c>
      <c r="H23" s="30">
        <f>ROUND(E23-G23,2)</f>
        <v>7.76</v>
      </c>
    </row>
    <row r="24" spans="1:8" x14ac:dyDescent="0.25">
      <c r="A24" s="14" t="s">
        <v>420</v>
      </c>
      <c r="B24" s="14" t="s">
        <v>18</v>
      </c>
      <c r="C24" s="15">
        <v>1.71</v>
      </c>
      <c r="D24" s="14">
        <v>16.399999999999999</v>
      </c>
      <c r="E24" s="30">
        <f>ROUND(C24*D24,2)</f>
        <v>28.04</v>
      </c>
      <c r="F24" s="16">
        <v>0</v>
      </c>
      <c r="G24" s="30">
        <f>ROUND(E24*F24,2)</f>
        <v>0</v>
      </c>
      <c r="H24" s="30">
        <f>ROUND(E24-G24,2)</f>
        <v>28.04</v>
      </c>
    </row>
    <row r="25" spans="1:8" x14ac:dyDescent="0.25">
      <c r="A25" s="13" t="s">
        <v>27</v>
      </c>
      <c r="C25" s="30"/>
      <c r="E25" s="30"/>
    </row>
    <row r="26" spans="1:8" x14ac:dyDescent="0.25">
      <c r="A26" s="14" t="s">
        <v>421</v>
      </c>
      <c r="B26" s="14" t="s">
        <v>18</v>
      </c>
      <c r="C26" s="15">
        <v>2.74</v>
      </c>
      <c r="D26" s="14">
        <v>1.5</v>
      </c>
      <c r="E26" s="30">
        <f>ROUND(C26*D26,2)</f>
        <v>4.1100000000000003</v>
      </c>
      <c r="F26" s="16">
        <v>0</v>
      </c>
      <c r="G26" s="30">
        <f>ROUND(E26*F26,2)</f>
        <v>0</v>
      </c>
      <c r="H26" s="30">
        <f>ROUND(E26-G26,2)</f>
        <v>4.1100000000000003</v>
      </c>
    </row>
    <row r="27" spans="1:8" x14ac:dyDescent="0.25">
      <c r="A27" s="13" t="s">
        <v>33</v>
      </c>
      <c r="C27" s="30"/>
      <c r="E27" s="30"/>
    </row>
    <row r="28" spans="1:8" x14ac:dyDescent="0.25">
      <c r="A28" s="14" t="s">
        <v>422</v>
      </c>
      <c r="B28" s="14" t="s">
        <v>29</v>
      </c>
      <c r="C28" s="15">
        <v>0.38</v>
      </c>
      <c r="D28" s="14">
        <v>90</v>
      </c>
      <c r="E28" s="30">
        <f>ROUND(C28*D28,2)</f>
        <v>34.200000000000003</v>
      </c>
      <c r="F28" s="16">
        <v>0</v>
      </c>
      <c r="G28" s="30">
        <f>ROUND(E28*F28,2)</f>
        <v>0</v>
      </c>
      <c r="H28" s="30">
        <f>ROUND(E28-G28,2)</f>
        <v>34.200000000000003</v>
      </c>
    </row>
    <row r="29" spans="1:8" x14ac:dyDescent="0.25">
      <c r="A29" s="13" t="s">
        <v>61</v>
      </c>
      <c r="C29" s="30"/>
      <c r="E29" s="30"/>
    </row>
    <row r="30" spans="1:8" x14ac:dyDescent="0.25">
      <c r="A30" s="14" t="s">
        <v>184</v>
      </c>
      <c r="B30" s="14" t="s">
        <v>21</v>
      </c>
      <c r="C30" s="15">
        <v>8</v>
      </c>
      <c r="D30" s="14">
        <v>3.048</v>
      </c>
      <c r="E30" s="30">
        <f>ROUND(C30*D30,2)</f>
        <v>24.38</v>
      </c>
      <c r="F30" s="16">
        <v>0</v>
      </c>
      <c r="G30" s="30">
        <f>ROUND(E30*F30,2)</f>
        <v>0</v>
      </c>
      <c r="H30" s="30">
        <f>ROUND(E30-G30,2)</f>
        <v>24.38</v>
      </c>
    </row>
    <row r="31" spans="1:8" x14ac:dyDescent="0.25">
      <c r="A31" s="13" t="s">
        <v>131</v>
      </c>
      <c r="C31" s="30"/>
      <c r="E31" s="30"/>
    </row>
    <row r="32" spans="1:8" x14ac:dyDescent="0.25">
      <c r="A32" s="14" t="s">
        <v>423</v>
      </c>
      <c r="B32" s="14" t="s">
        <v>124</v>
      </c>
      <c r="C32" s="15">
        <v>0.26</v>
      </c>
      <c r="D32" s="14">
        <f>$D$7</f>
        <v>70</v>
      </c>
      <c r="E32" s="30">
        <f>ROUND(C32*D32,2)</f>
        <v>18.2</v>
      </c>
      <c r="F32" s="16">
        <v>0</v>
      </c>
      <c r="G32" s="30">
        <f>ROUND(E32*F32,2)</f>
        <v>0</v>
      </c>
      <c r="H32" s="30">
        <f>ROUND(E32-G32,2)</f>
        <v>18.2</v>
      </c>
    </row>
    <row r="33" spans="1:8" x14ac:dyDescent="0.25">
      <c r="A33" s="13" t="s">
        <v>34</v>
      </c>
      <c r="C33" s="30"/>
      <c r="E33" s="30"/>
    </row>
    <row r="34" spans="1:8" x14ac:dyDescent="0.25">
      <c r="A34" s="14" t="s">
        <v>35</v>
      </c>
      <c r="B34" s="14" t="s">
        <v>36</v>
      </c>
      <c r="C34" s="15">
        <v>58</v>
      </c>
      <c r="D34" s="14">
        <v>0.66600000000000004</v>
      </c>
      <c r="E34" s="30">
        <f>ROUND(C34*D34,2)</f>
        <v>38.630000000000003</v>
      </c>
      <c r="F34" s="16">
        <v>0</v>
      </c>
      <c r="G34" s="30">
        <f>ROUND(E34*F34,2)</f>
        <v>0</v>
      </c>
      <c r="H34" s="30">
        <f>ROUND(E34-G34,2)</f>
        <v>38.630000000000003</v>
      </c>
    </row>
    <row r="35" spans="1:8" x14ac:dyDescent="0.25">
      <c r="A35" s="13" t="s">
        <v>116</v>
      </c>
      <c r="C35" s="30"/>
      <c r="E35" s="30"/>
    </row>
    <row r="36" spans="1:8" x14ac:dyDescent="0.25">
      <c r="A36" s="14" t="s">
        <v>424</v>
      </c>
      <c r="B36" s="14" t="s">
        <v>48</v>
      </c>
      <c r="C36" s="15">
        <v>5.5</v>
      </c>
      <c r="D36" s="14">
        <v>1</v>
      </c>
      <c r="E36" s="30">
        <f>ROUND(C36*D36,2)</f>
        <v>5.5</v>
      </c>
      <c r="F36" s="16">
        <v>0</v>
      </c>
      <c r="G36" s="30">
        <f>ROUND(E36*F36,2)</f>
        <v>0</v>
      </c>
      <c r="H36" s="30">
        <f>ROUND(E36-G36,2)</f>
        <v>5.5</v>
      </c>
    </row>
    <row r="37" spans="1:8" x14ac:dyDescent="0.25">
      <c r="A37" s="13" t="s">
        <v>118</v>
      </c>
      <c r="C37" s="30"/>
      <c r="E37" s="30"/>
    </row>
    <row r="38" spans="1:8" x14ac:dyDescent="0.25">
      <c r="A38" s="14" t="s">
        <v>119</v>
      </c>
      <c r="B38" s="14" t="s">
        <v>48</v>
      </c>
      <c r="C38" s="15">
        <v>10</v>
      </c>
      <c r="D38" s="14">
        <v>0.33300000000000002</v>
      </c>
      <c r="E38" s="30">
        <f>ROUND(C38*D38,2)</f>
        <v>3.33</v>
      </c>
      <c r="F38" s="16">
        <v>0</v>
      </c>
      <c r="G38" s="30">
        <f>ROUND(E38*F38,2)</f>
        <v>0</v>
      </c>
      <c r="H38" s="30">
        <f>ROUND(E38-G38,2)</f>
        <v>3.33</v>
      </c>
    </row>
    <row r="39" spans="1:8" x14ac:dyDescent="0.25">
      <c r="A39" s="13" t="s">
        <v>37</v>
      </c>
      <c r="C39" s="30"/>
      <c r="E39" s="30"/>
    </row>
    <row r="40" spans="1:8" x14ac:dyDescent="0.25">
      <c r="A40" s="14" t="s">
        <v>38</v>
      </c>
      <c r="B40" s="14" t="s">
        <v>39</v>
      </c>
      <c r="C40" s="15">
        <v>16.54</v>
      </c>
      <c r="D40" s="14">
        <v>0.21299999999999999</v>
      </c>
      <c r="E40" s="30">
        <f>ROUND(C40*D40,2)</f>
        <v>3.52</v>
      </c>
      <c r="F40" s="16">
        <v>0</v>
      </c>
      <c r="G40" s="30">
        <f>ROUND(E40*F40,2)</f>
        <v>0</v>
      </c>
      <c r="H40" s="30">
        <f>ROUND(E40-G40,2)</f>
        <v>3.52</v>
      </c>
    </row>
    <row r="41" spans="1:8" x14ac:dyDescent="0.25">
      <c r="A41" s="14" t="s">
        <v>134</v>
      </c>
      <c r="B41" s="14" t="s">
        <v>39</v>
      </c>
      <c r="C41" s="15">
        <v>16.54</v>
      </c>
      <c r="D41" s="14">
        <v>0.1022</v>
      </c>
      <c r="E41" s="30">
        <f>ROUND(C41*D41,2)</f>
        <v>1.69</v>
      </c>
      <c r="F41" s="16">
        <v>0</v>
      </c>
      <c r="G41" s="30">
        <f>ROUND(E41*F41,2)</f>
        <v>0</v>
      </c>
      <c r="H41" s="30">
        <f>ROUND(E41-G41,2)</f>
        <v>1.69</v>
      </c>
    </row>
    <row r="42" spans="1:8" x14ac:dyDescent="0.25">
      <c r="A42" s="13" t="s">
        <v>43</v>
      </c>
      <c r="C42" s="30"/>
      <c r="E42" s="30"/>
    </row>
    <row r="43" spans="1:8" x14ac:dyDescent="0.25">
      <c r="A43" s="14" t="s">
        <v>42</v>
      </c>
      <c r="B43" s="14" t="s">
        <v>39</v>
      </c>
      <c r="C43" s="15">
        <v>9.06</v>
      </c>
      <c r="D43" s="14">
        <v>0.105</v>
      </c>
      <c r="E43" s="30">
        <f>ROUND(C43*D43,2)</f>
        <v>0.95</v>
      </c>
      <c r="F43" s="16">
        <v>0</v>
      </c>
      <c r="G43" s="30">
        <f>ROUND(E43*F43,2)</f>
        <v>0</v>
      </c>
      <c r="H43" s="30">
        <f>ROUND(E43-G43,2)</f>
        <v>0.95</v>
      </c>
    </row>
    <row r="44" spans="1:8" x14ac:dyDescent="0.25">
      <c r="A44" s="14" t="s">
        <v>44</v>
      </c>
      <c r="B44" s="14" t="s">
        <v>39</v>
      </c>
      <c r="C44" s="15">
        <v>16.54</v>
      </c>
      <c r="D44" s="14">
        <v>0.25209999999999999</v>
      </c>
      <c r="E44" s="30">
        <f>ROUND(C44*D44,2)</f>
        <v>4.17</v>
      </c>
      <c r="F44" s="16">
        <v>0</v>
      </c>
      <c r="G44" s="30">
        <f>ROUND(E44*F44,2)</f>
        <v>0</v>
      </c>
      <c r="H44" s="30">
        <f>ROUND(E44-G44,2)</f>
        <v>4.17</v>
      </c>
    </row>
    <row r="45" spans="1:8" x14ac:dyDescent="0.25">
      <c r="A45" s="13" t="s">
        <v>45</v>
      </c>
      <c r="C45" s="30"/>
      <c r="E45" s="30"/>
    </row>
    <row r="46" spans="1:8" x14ac:dyDescent="0.25">
      <c r="A46" s="14" t="s">
        <v>38</v>
      </c>
      <c r="B46" s="14" t="s">
        <v>19</v>
      </c>
      <c r="C46" s="15">
        <v>4.4800000000000004</v>
      </c>
      <c r="D46" s="14">
        <v>2.4666999999999999</v>
      </c>
      <c r="E46" s="30">
        <f>ROUND(C46*D46,2)</f>
        <v>11.05</v>
      </c>
      <c r="F46" s="16">
        <v>0</v>
      </c>
      <c r="G46" s="30">
        <f>ROUND(E46*F46,2)</f>
        <v>0</v>
      </c>
      <c r="H46" s="30">
        <f>ROUND(E46-G46,2)</f>
        <v>11.05</v>
      </c>
    </row>
    <row r="47" spans="1:8" x14ac:dyDescent="0.25">
      <c r="A47" s="14" t="s">
        <v>134</v>
      </c>
      <c r="B47" s="14" t="s">
        <v>19</v>
      </c>
      <c r="C47" s="15">
        <v>4.4800000000000004</v>
      </c>
      <c r="D47" s="14">
        <v>1.3935999999999999</v>
      </c>
      <c r="E47" s="30">
        <f>ROUND(C47*D47,2)</f>
        <v>6.24</v>
      </c>
      <c r="F47" s="16">
        <v>0</v>
      </c>
      <c r="G47" s="30">
        <f>ROUND(E47*F47,2)</f>
        <v>0</v>
      </c>
      <c r="H47" s="30">
        <f>ROUND(E47-G47,2)</f>
        <v>6.24</v>
      </c>
    </row>
    <row r="48" spans="1:8" x14ac:dyDescent="0.25">
      <c r="A48" s="13" t="s">
        <v>47</v>
      </c>
      <c r="C48" s="30"/>
      <c r="E48" s="30"/>
    </row>
    <row r="49" spans="1:8" x14ac:dyDescent="0.25">
      <c r="A49" s="14" t="s">
        <v>42</v>
      </c>
      <c r="B49" s="14" t="s">
        <v>48</v>
      </c>
      <c r="C49" s="15">
        <v>5.43</v>
      </c>
      <c r="D49" s="14">
        <v>1</v>
      </c>
      <c r="E49" s="30">
        <f>ROUND(C49*D49,2)</f>
        <v>5.43</v>
      </c>
      <c r="F49" s="16">
        <v>0</v>
      </c>
      <c r="G49" s="30">
        <f>ROUND(E49*F49,2)</f>
        <v>0</v>
      </c>
      <c r="H49" s="30">
        <f t="shared" ref="H49:H54" si="0">ROUND(E49-G49,2)</f>
        <v>5.43</v>
      </c>
    </row>
    <row r="50" spans="1:8" x14ac:dyDescent="0.25">
      <c r="A50" s="14" t="s">
        <v>38</v>
      </c>
      <c r="B50" s="14" t="s">
        <v>48</v>
      </c>
      <c r="C50" s="15">
        <v>1.83</v>
      </c>
      <c r="D50" s="14">
        <v>1</v>
      </c>
      <c r="E50" s="30">
        <f>ROUND(C50*D50,2)</f>
        <v>1.83</v>
      </c>
      <c r="F50" s="16">
        <v>0</v>
      </c>
      <c r="G50" s="30">
        <f>ROUND(E50*F50,2)</f>
        <v>0</v>
      </c>
      <c r="H50" s="30">
        <f t="shared" si="0"/>
        <v>1.83</v>
      </c>
    </row>
    <row r="51" spans="1:8" x14ac:dyDescent="0.25">
      <c r="A51" s="14" t="s">
        <v>134</v>
      </c>
      <c r="B51" s="14" t="s">
        <v>48</v>
      </c>
      <c r="C51" s="15">
        <v>4.93</v>
      </c>
      <c r="D51" s="14">
        <v>1</v>
      </c>
      <c r="E51" s="30">
        <f>ROUND(C51*D51,2)</f>
        <v>4.93</v>
      </c>
      <c r="F51" s="16">
        <v>0</v>
      </c>
      <c r="G51" s="30">
        <f>ROUND(E51*F51,2)</f>
        <v>0</v>
      </c>
      <c r="H51" s="30">
        <f t="shared" si="0"/>
        <v>4.93</v>
      </c>
    </row>
    <row r="52" spans="1:8" x14ac:dyDescent="0.25">
      <c r="A52" s="9" t="s">
        <v>49</v>
      </c>
      <c r="B52" s="9" t="s">
        <v>48</v>
      </c>
      <c r="C52" s="10">
        <v>18.149999999999999</v>
      </c>
      <c r="D52" s="9">
        <v>1</v>
      </c>
      <c r="E52" s="28">
        <f>ROUND(C52*D52,2)</f>
        <v>18.149999999999999</v>
      </c>
      <c r="F52" s="11">
        <v>0</v>
      </c>
      <c r="G52" s="28">
        <f>ROUND(E52*F52,2)</f>
        <v>0</v>
      </c>
      <c r="H52" s="28">
        <f t="shared" si="0"/>
        <v>18.149999999999999</v>
      </c>
    </row>
    <row r="53" spans="1:8" x14ac:dyDescent="0.25">
      <c r="A53" s="7" t="s">
        <v>50</v>
      </c>
      <c r="C53" s="30"/>
      <c r="E53" s="30">
        <f>SUM(E12:E52)</f>
        <v>516.6</v>
      </c>
      <c r="G53" s="12">
        <f>SUM(G12:G52)</f>
        <v>0</v>
      </c>
      <c r="H53" s="12">
        <f t="shared" si="0"/>
        <v>516.6</v>
      </c>
    </row>
    <row r="54" spans="1:8" x14ac:dyDescent="0.25">
      <c r="A54" s="7" t="s">
        <v>51</v>
      </c>
      <c r="C54" s="30"/>
      <c r="E54" s="30">
        <f>+E8-E53</f>
        <v>106.39999999999998</v>
      </c>
      <c r="G54" s="12">
        <f>+G8-G53</f>
        <v>0</v>
      </c>
      <c r="H54" s="12">
        <f t="shared" si="0"/>
        <v>106.4</v>
      </c>
    </row>
    <row r="55" spans="1:8" x14ac:dyDescent="0.25">
      <c r="A55" t="s">
        <v>12</v>
      </c>
      <c r="C55" s="30"/>
      <c r="E55" s="30"/>
    </row>
    <row r="56" spans="1:8" x14ac:dyDescent="0.25">
      <c r="A56" s="7" t="s">
        <v>52</v>
      </c>
      <c r="C56" s="30"/>
      <c r="E56" s="30"/>
    </row>
    <row r="57" spans="1:8" x14ac:dyDescent="0.25">
      <c r="A57" s="14" t="s">
        <v>42</v>
      </c>
      <c r="B57" s="14" t="s">
        <v>48</v>
      </c>
      <c r="C57" s="15">
        <v>13.49</v>
      </c>
      <c r="D57" s="14">
        <v>1</v>
      </c>
      <c r="E57" s="30">
        <f>ROUND(C57*D57,2)</f>
        <v>13.49</v>
      </c>
      <c r="F57" s="16">
        <v>0</v>
      </c>
      <c r="G57" s="30">
        <f>ROUND(E57*F57,2)</f>
        <v>0</v>
      </c>
      <c r="H57" s="30">
        <f t="shared" ref="H57:H62" si="1">ROUND(E57-G57,2)</f>
        <v>13.49</v>
      </c>
    </row>
    <row r="58" spans="1:8" x14ac:dyDescent="0.25">
      <c r="A58" s="14" t="s">
        <v>38</v>
      </c>
      <c r="B58" s="14" t="s">
        <v>48</v>
      </c>
      <c r="C58" s="15">
        <v>12.99</v>
      </c>
      <c r="D58" s="14">
        <v>1</v>
      </c>
      <c r="E58" s="30">
        <f>ROUND(C58*D58,2)</f>
        <v>12.99</v>
      </c>
      <c r="F58" s="16">
        <v>0</v>
      </c>
      <c r="G58" s="30">
        <f>ROUND(E58*F58,2)</f>
        <v>0</v>
      </c>
      <c r="H58" s="30">
        <f t="shared" si="1"/>
        <v>12.99</v>
      </c>
    </row>
    <row r="59" spans="1:8" x14ac:dyDescent="0.25">
      <c r="A59" s="9" t="s">
        <v>134</v>
      </c>
      <c r="B59" s="9" t="s">
        <v>48</v>
      </c>
      <c r="C59" s="10">
        <v>21.68</v>
      </c>
      <c r="D59" s="9">
        <v>1</v>
      </c>
      <c r="E59" s="28">
        <f>ROUND(C59*D59,2)</f>
        <v>21.68</v>
      </c>
      <c r="F59" s="11">
        <v>0</v>
      </c>
      <c r="G59" s="28">
        <f>ROUND(E59*F59,2)</f>
        <v>0</v>
      </c>
      <c r="H59" s="28">
        <f t="shared" si="1"/>
        <v>21.68</v>
      </c>
    </row>
    <row r="60" spans="1:8" x14ac:dyDescent="0.25">
      <c r="A60" s="7" t="s">
        <v>53</v>
      </c>
      <c r="C60" s="30"/>
      <c r="E60" s="30">
        <f>SUM(E57:E59)</f>
        <v>48.16</v>
      </c>
      <c r="G60" s="12">
        <f>SUM(G57:G59)</f>
        <v>0</v>
      </c>
      <c r="H60" s="12">
        <f t="shared" si="1"/>
        <v>48.16</v>
      </c>
    </row>
    <row r="61" spans="1:8" x14ac:dyDescent="0.25">
      <c r="A61" s="7" t="s">
        <v>54</v>
      </c>
      <c r="C61" s="30"/>
      <c r="E61" s="30">
        <f>+E53+E60</f>
        <v>564.76</v>
      </c>
      <c r="G61" s="12">
        <f>+G53+G60</f>
        <v>0</v>
      </c>
      <c r="H61" s="12">
        <f t="shared" si="1"/>
        <v>564.76</v>
      </c>
    </row>
    <row r="62" spans="1:8" x14ac:dyDescent="0.25">
      <c r="A62" s="7" t="s">
        <v>55</v>
      </c>
      <c r="C62" s="30"/>
      <c r="E62" s="30">
        <f>+E8-E61</f>
        <v>58.240000000000009</v>
      </c>
      <c r="G62" s="12">
        <f>+G8-G61</f>
        <v>0</v>
      </c>
      <c r="H62" s="12">
        <f t="shared" si="1"/>
        <v>58.24</v>
      </c>
    </row>
    <row r="63" spans="1:8" x14ac:dyDescent="0.25">
      <c r="A63" t="s">
        <v>120</v>
      </c>
      <c r="C63" s="30"/>
      <c r="E63" s="30"/>
    </row>
    <row r="64" spans="1:8" x14ac:dyDescent="0.25">
      <c r="A64" t="s">
        <v>427</v>
      </c>
      <c r="C64" s="30"/>
      <c r="E64" s="30"/>
    </row>
    <row r="65" spans="1:5" x14ac:dyDescent="0.25">
      <c r="C65" s="30"/>
      <c r="E65" s="30"/>
    </row>
    <row r="66" spans="1:5" x14ac:dyDescent="0.25">
      <c r="A66" s="7" t="s">
        <v>121</v>
      </c>
      <c r="C66" s="30"/>
      <c r="E66" s="30"/>
    </row>
    <row r="67" spans="1:5" x14ac:dyDescent="0.25">
      <c r="A67" s="7" t="s">
        <v>122</v>
      </c>
      <c r="C67" s="30"/>
      <c r="E67" s="30"/>
    </row>
    <row r="99" spans="1:5" x14ac:dyDescent="0.25">
      <c r="A99" s="7" t="s">
        <v>50</v>
      </c>
      <c r="E99" s="34">
        <f>VLOOKUP(A99,$A$1:$H$98,5,FALSE)</f>
        <v>516.6</v>
      </c>
    </row>
    <row r="100" spans="1:5" x14ac:dyDescent="0.25">
      <c r="A100" s="7" t="s">
        <v>295</v>
      </c>
      <c r="E100" s="34">
        <f>VLOOKUP(A100,$A$1:$H$98,5,FALSE)</f>
        <v>48.16</v>
      </c>
    </row>
    <row r="101" spans="1:5" x14ac:dyDescent="0.25">
      <c r="A101" s="7" t="s">
        <v>296</v>
      </c>
      <c r="E101" s="34">
        <f t="shared" ref="E101:E102" si="2">VLOOKUP(A101,$A$1:$H$98,5,FALSE)</f>
        <v>564.76</v>
      </c>
    </row>
    <row r="102" spans="1:5" x14ac:dyDescent="0.25">
      <c r="A102" s="7" t="s">
        <v>55</v>
      </c>
      <c r="E102" s="34">
        <f t="shared" si="2"/>
        <v>58.240000000000009</v>
      </c>
    </row>
    <row r="104" spans="1:5" x14ac:dyDescent="0.25">
      <c r="A104" s="43" t="s">
        <v>257</v>
      </c>
      <c r="D104" s="39" t="s">
        <v>258</v>
      </c>
    </row>
    <row r="105" spans="1:5" x14ac:dyDescent="0.25">
      <c r="B105" s="34">
        <f>E102</f>
        <v>58.240000000000009</v>
      </c>
      <c r="E105" s="34">
        <f>E102</f>
        <v>58.240000000000009</v>
      </c>
    </row>
    <row r="106" spans="1:5" x14ac:dyDescent="0.25">
      <c r="A106">
        <f>A107-Calculator!$B$15</f>
        <v>205</v>
      </c>
      <c r="B106">
        <f t="dataTable" ref="B106:B112" dt2D="0" dtr="0" r1="D7"/>
        <v>1224.6400000000001</v>
      </c>
      <c r="D106">
        <f>D107-Calculator!$B$27</f>
        <v>45</v>
      </c>
      <c r="E106">
        <f t="dataTable" ref="E106:E112" dt2D="0" dtr="0" r1="D7" ca="1"/>
        <v>-157.76</v>
      </c>
    </row>
    <row r="107" spans="1:5" x14ac:dyDescent="0.25">
      <c r="A107">
        <f>A108-Calculator!$B$15</f>
        <v>210</v>
      </c>
      <c r="B107">
        <v>1267.8400000000001</v>
      </c>
      <c r="D107">
        <f>D108-Calculator!$B$27</f>
        <v>50</v>
      </c>
      <c r="E107">
        <v>-114.55999999999995</v>
      </c>
    </row>
    <row r="108" spans="1:5" x14ac:dyDescent="0.25">
      <c r="A108">
        <f>A109-Calculator!$B$15</f>
        <v>215</v>
      </c>
      <c r="B108">
        <v>1311.0400000000002</v>
      </c>
      <c r="D108">
        <f>D109-Calculator!$B$27</f>
        <v>55</v>
      </c>
      <c r="E108">
        <v>-71.360000000000014</v>
      </c>
    </row>
    <row r="109" spans="1:5" x14ac:dyDescent="0.25">
      <c r="A109">
        <f>Calculator!B10</f>
        <v>220</v>
      </c>
      <c r="B109">
        <v>1354.2400000000002</v>
      </c>
      <c r="D109">
        <f>Calculator!B22</f>
        <v>60</v>
      </c>
      <c r="E109">
        <v>-28.159999999999968</v>
      </c>
    </row>
    <row r="110" spans="1:5" x14ac:dyDescent="0.25">
      <c r="A110">
        <f>A109+Calculator!$B$15</f>
        <v>225</v>
      </c>
      <c r="B110">
        <v>1397.44</v>
      </c>
      <c r="D110">
        <f>D109+Calculator!$B$27</f>
        <v>65</v>
      </c>
      <c r="E110">
        <v>15.040000000000077</v>
      </c>
    </row>
    <row r="111" spans="1:5" x14ac:dyDescent="0.25">
      <c r="A111">
        <f>A110+Calculator!$B$15</f>
        <v>230</v>
      </c>
      <c r="B111">
        <v>1440.64</v>
      </c>
      <c r="D111">
        <f>D110+Calculator!$B$27</f>
        <v>70</v>
      </c>
      <c r="E111">
        <v>58.240000000000009</v>
      </c>
    </row>
    <row r="112" spans="1:5" x14ac:dyDescent="0.25">
      <c r="A112">
        <f>A111+Calculator!$B$15</f>
        <v>235</v>
      </c>
      <c r="B112">
        <v>1483.8400000000001</v>
      </c>
      <c r="D112">
        <f>D111+Calculator!$B$27</f>
        <v>75</v>
      </c>
      <c r="E112">
        <v>101.44000000000005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6"/>
  <sheetViews>
    <sheetView workbookViewId="0">
      <selection activeCell="E90" sqref="E90"/>
    </sheetView>
  </sheetViews>
  <sheetFormatPr defaultRowHeight="15" x14ac:dyDescent="0.25"/>
  <cols>
    <col min="1" max="1" width="28.7109375" customWidth="1"/>
    <col min="3" max="3" width="8.85546875" style="8"/>
    <col min="4" max="4" width="10.7109375" customWidth="1"/>
    <col min="5" max="5" width="13.7109375" style="8" customWidth="1"/>
    <col min="8" max="8" width="10.140625" bestFit="1" customWidth="1"/>
    <col min="257" max="257" width="28.7109375" customWidth="1"/>
    <col min="260" max="260" width="10.7109375" customWidth="1"/>
    <col min="261" max="261" width="13.7109375" customWidth="1"/>
    <col min="513" max="513" width="28.7109375" customWidth="1"/>
    <col min="516" max="516" width="10.7109375" customWidth="1"/>
    <col min="517" max="517" width="13.7109375" customWidth="1"/>
    <col min="769" max="769" width="28.7109375" customWidth="1"/>
    <col min="772" max="772" width="10.7109375" customWidth="1"/>
    <col min="773" max="773" width="13.7109375" customWidth="1"/>
    <col min="1025" max="1025" width="28.7109375" customWidth="1"/>
    <col min="1028" max="1028" width="10.7109375" customWidth="1"/>
    <col min="1029" max="1029" width="13.7109375" customWidth="1"/>
    <col min="1281" max="1281" width="28.7109375" customWidth="1"/>
    <col min="1284" max="1284" width="10.7109375" customWidth="1"/>
    <col min="1285" max="1285" width="13.7109375" customWidth="1"/>
    <col min="1537" max="1537" width="28.7109375" customWidth="1"/>
    <col min="1540" max="1540" width="10.7109375" customWidth="1"/>
    <col min="1541" max="1541" width="13.7109375" customWidth="1"/>
    <col min="1793" max="1793" width="28.7109375" customWidth="1"/>
    <col min="1796" max="1796" width="10.7109375" customWidth="1"/>
    <col min="1797" max="1797" width="13.7109375" customWidth="1"/>
    <col min="2049" max="2049" width="28.7109375" customWidth="1"/>
    <col min="2052" max="2052" width="10.7109375" customWidth="1"/>
    <col min="2053" max="2053" width="13.7109375" customWidth="1"/>
    <col min="2305" max="2305" width="28.7109375" customWidth="1"/>
    <col min="2308" max="2308" width="10.7109375" customWidth="1"/>
    <col min="2309" max="2309" width="13.7109375" customWidth="1"/>
    <col min="2561" max="2561" width="28.7109375" customWidth="1"/>
    <col min="2564" max="2564" width="10.7109375" customWidth="1"/>
    <col min="2565" max="2565" width="13.7109375" customWidth="1"/>
    <col min="2817" max="2817" width="28.7109375" customWidth="1"/>
    <col min="2820" max="2820" width="10.7109375" customWidth="1"/>
    <col min="2821" max="2821" width="13.7109375" customWidth="1"/>
    <col min="3073" max="3073" width="28.7109375" customWidth="1"/>
    <col min="3076" max="3076" width="10.7109375" customWidth="1"/>
    <col min="3077" max="3077" width="13.7109375" customWidth="1"/>
    <col min="3329" max="3329" width="28.7109375" customWidth="1"/>
    <col min="3332" max="3332" width="10.7109375" customWidth="1"/>
    <col min="3333" max="3333" width="13.7109375" customWidth="1"/>
    <col min="3585" max="3585" width="28.7109375" customWidth="1"/>
    <col min="3588" max="3588" width="10.7109375" customWidth="1"/>
    <col min="3589" max="3589" width="13.7109375" customWidth="1"/>
    <col min="3841" max="3841" width="28.7109375" customWidth="1"/>
    <col min="3844" max="3844" width="10.7109375" customWidth="1"/>
    <col min="3845" max="3845" width="13.7109375" customWidth="1"/>
    <col min="4097" max="4097" width="28.7109375" customWidth="1"/>
    <col min="4100" max="4100" width="10.7109375" customWidth="1"/>
    <col min="4101" max="4101" width="13.7109375" customWidth="1"/>
    <col min="4353" max="4353" width="28.7109375" customWidth="1"/>
    <col min="4356" max="4356" width="10.7109375" customWidth="1"/>
    <col min="4357" max="4357" width="13.7109375" customWidth="1"/>
    <col min="4609" max="4609" width="28.7109375" customWidth="1"/>
    <col min="4612" max="4612" width="10.7109375" customWidth="1"/>
    <col min="4613" max="4613" width="13.7109375" customWidth="1"/>
    <col min="4865" max="4865" width="28.7109375" customWidth="1"/>
    <col min="4868" max="4868" width="10.7109375" customWidth="1"/>
    <col min="4869" max="4869" width="13.7109375" customWidth="1"/>
    <col min="5121" max="5121" width="28.7109375" customWidth="1"/>
    <col min="5124" max="5124" width="10.7109375" customWidth="1"/>
    <col min="5125" max="5125" width="13.7109375" customWidth="1"/>
    <col min="5377" max="5377" width="28.7109375" customWidth="1"/>
    <col min="5380" max="5380" width="10.7109375" customWidth="1"/>
    <col min="5381" max="5381" width="13.7109375" customWidth="1"/>
    <col min="5633" max="5633" width="28.7109375" customWidth="1"/>
    <col min="5636" max="5636" width="10.7109375" customWidth="1"/>
    <col min="5637" max="5637" width="13.7109375" customWidth="1"/>
    <col min="5889" max="5889" width="28.7109375" customWidth="1"/>
    <col min="5892" max="5892" width="10.7109375" customWidth="1"/>
    <col min="5893" max="5893" width="13.7109375" customWidth="1"/>
    <col min="6145" max="6145" width="28.7109375" customWidth="1"/>
    <col min="6148" max="6148" width="10.7109375" customWidth="1"/>
    <col min="6149" max="6149" width="13.7109375" customWidth="1"/>
    <col min="6401" max="6401" width="28.7109375" customWidth="1"/>
    <col min="6404" max="6404" width="10.7109375" customWidth="1"/>
    <col min="6405" max="6405" width="13.7109375" customWidth="1"/>
    <col min="6657" max="6657" width="28.7109375" customWidth="1"/>
    <col min="6660" max="6660" width="10.7109375" customWidth="1"/>
    <col min="6661" max="6661" width="13.7109375" customWidth="1"/>
    <col min="6913" max="6913" width="28.7109375" customWidth="1"/>
    <col min="6916" max="6916" width="10.7109375" customWidth="1"/>
    <col min="6917" max="6917" width="13.7109375" customWidth="1"/>
    <col min="7169" max="7169" width="28.7109375" customWidth="1"/>
    <col min="7172" max="7172" width="10.7109375" customWidth="1"/>
    <col min="7173" max="7173" width="13.7109375" customWidth="1"/>
    <col min="7425" max="7425" width="28.7109375" customWidth="1"/>
    <col min="7428" max="7428" width="10.7109375" customWidth="1"/>
    <col min="7429" max="7429" width="13.7109375" customWidth="1"/>
    <col min="7681" max="7681" width="28.7109375" customWidth="1"/>
    <col min="7684" max="7684" width="10.7109375" customWidth="1"/>
    <col min="7685" max="7685" width="13.7109375" customWidth="1"/>
    <col min="7937" max="7937" width="28.7109375" customWidth="1"/>
    <col min="7940" max="7940" width="10.7109375" customWidth="1"/>
    <col min="7941" max="7941" width="13.7109375" customWidth="1"/>
    <col min="8193" max="8193" width="28.7109375" customWidth="1"/>
    <col min="8196" max="8196" width="10.7109375" customWidth="1"/>
    <col min="8197" max="8197" width="13.7109375" customWidth="1"/>
    <col min="8449" max="8449" width="28.7109375" customWidth="1"/>
    <col min="8452" max="8452" width="10.7109375" customWidth="1"/>
    <col min="8453" max="8453" width="13.7109375" customWidth="1"/>
    <col min="8705" max="8705" width="28.7109375" customWidth="1"/>
    <col min="8708" max="8708" width="10.7109375" customWidth="1"/>
    <col min="8709" max="8709" width="13.7109375" customWidth="1"/>
    <col min="8961" max="8961" width="28.7109375" customWidth="1"/>
    <col min="8964" max="8964" width="10.7109375" customWidth="1"/>
    <col min="8965" max="8965" width="13.7109375" customWidth="1"/>
    <col min="9217" max="9217" width="28.7109375" customWidth="1"/>
    <col min="9220" max="9220" width="10.7109375" customWidth="1"/>
    <col min="9221" max="9221" width="13.7109375" customWidth="1"/>
    <col min="9473" max="9473" width="28.7109375" customWidth="1"/>
    <col min="9476" max="9476" width="10.7109375" customWidth="1"/>
    <col min="9477" max="9477" width="13.7109375" customWidth="1"/>
    <col min="9729" max="9729" width="28.7109375" customWidth="1"/>
    <col min="9732" max="9732" width="10.7109375" customWidth="1"/>
    <col min="9733" max="9733" width="13.7109375" customWidth="1"/>
    <col min="9985" max="9985" width="28.7109375" customWidth="1"/>
    <col min="9988" max="9988" width="10.7109375" customWidth="1"/>
    <col min="9989" max="9989" width="13.7109375" customWidth="1"/>
    <col min="10241" max="10241" width="28.7109375" customWidth="1"/>
    <col min="10244" max="10244" width="10.7109375" customWidth="1"/>
    <col min="10245" max="10245" width="13.7109375" customWidth="1"/>
    <col min="10497" max="10497" width="28.7109375" customWidth="1"/>
    <col min="10500" max="10500" width="10.7109375" customWidth="1"/>
    <col min="10501" max="10501" width="13.7109375" customWidth="1"/>
    <col min="10753" max="10753" width="28.7109375" customWidth="1"/>
    <col min="10756" max="10756" width="10.7109375" customWidth="1"/>
    <col min="10757" max="10757" width="13.7109375" customWidth="1"/>
    <col min="11009" max="11009" width="28.7109375" customWidth="1"/>
    <col min="11012" max="11012" width="10.7109375" customWidth="1"/>
    <col min="11013" max="11013" width="13.7109375" customWidth="1"/>
    <col min="11265" max="11265" width="28.7109375" customWidth="1"/>
    <col min="11268" max="11268" width="10.7109375" customWidth="1"/>
    <col min="11269" max="11269" width="13.7109375" customWidth="1"/>
    <col min="11521" max="11521" width="28.7109375" customWidth="1"/>
    <col min="11524" max="11524" width="10.7109375" customWidth="1"/>
    <col min="11525" max="11525" width="13.7109375" customWidth="1"/>
    <col min="11777" max="11777" width="28.7109375" customWidth="1"/>
    <col min="11780" max="11780" width="10.7109375" customWidth="1"/>
    <col min="11781" max="11781" width="13.7109375" customWidth="1"/>
    <col min="12033" max="12033" width="28.7109375" customWidth="1"/>
    <col min="12036" max="12036" width="10.7109375" customWidth="1"/>
    <col min="12037" max="12037" width="13.7109375" customWidth="1"/>
    <col min="12289" max="12289" width="28.7109375" customWidth="1"/>
    <col min="12292" max="12292" width="10.7109375" customWidth="1"/>
    <col min="12293" max="12293" width="13.7109375" customWidth="1"/>
    <col min="12545" max="12545" width="28.7109375" customWidth="1"/>
    <col min="12548" max="12548" width="10.7109375" customWidth="1"/>
    <col min="12549" max="12549" width="13.7109375" customWidth="1"/>
    <col min="12801" max="12801" width="28.7109375" customWidth="1"/>
    <col min="12804" max="12804" width="10.7109375" customWidth="1"/>
    <col min="12805" max="12805" width="13.7109375" customWidth="1"/>
    <col min="13057" max="13057" width="28.7109375" customWidth="1"/>
    <col min="13060" max="13060" width="10.7109375" customWidth="1"/>
    <col min="13061" max="13061" width="13.7109375" customWidth="1"/>
    <col min="13313" max="13313" width="28.7109375" customWidth="1"/>
    <col min="13316" max="13316" width="10.7109375" customWidth="1"/>
    <col min="13317" max="13317" width="13.7109375" customWidth="1"/>
    <col min="13569" max="13569" width="28.7109375" customWidth="1"/>
    <col min="13572" max="13572" width="10.7109375" customWidth="1"/>
    <col min="13573" max="13573" width="13.7109375" customWidth="1"/>
    <col min="13825" max="13825" width="28.7109375" customWidth="1"/>
    <col min="13828" max="13828" width="10.7109375" customWidth="1"/>
    <col min="13829" max="13829" width="13.7109375" customWidth="1"/>
    <col min="14081" max="14081" width="28.7109375" customWidth="1"/>
    <col min="14084" max="14084" width="10.7109375" customWidth="1"/>
    <col min="14085" max="14085" width="13.7109375" customWidth="1"/>
    <col min="14337" max="14337" width="28.7109375" customWidth="1"/>
    <col min="14340" max="14340" width="10.7109375" customWidth="1"/>
    <col min="14341" max="14341" width="13.7109375" customWidth="1"/>
    <col min="14593" max="14593" width="28.7109375" customWidth="1"/>
    <col min="14596" max="14596" width="10.7109375" customWidth="1"/>
    <col min="14597" max="14597" width="13.7109375" customWidth="1"/>
    <col min="14849" max="14849" width="28.7109375" customWidth="1"/>
    <col min="14852" max="14852" width="10.7109375" customWidth="1"/>
    <col min="14853" max="14853" width="13.7109375" customWidth="1"/>
    <col min="15105" max="15105" width="28.7109375" customWidth="1"/>
    <col min="15108" max="15108" width="10.7109375" customWidth="1"/>
    <col min="15109" max="15109" width="13.7109375" customWidth="1"/>
    <col min="15361" max="15361" width="28.7109375" customWidth="1"/>
    <col min="15364" max="15364" width="10.7109375" customWidth="1"/>
    <col min="15365" max="15365" width="13.7109375" customWidth="1"/>
    <col min="15617" max="15617" width="28.7109375" customWidth="1"/>
    <col min="15620" max="15620" width="10.7109375" customWidth="1"/>
    <col min="15621" max="15621" width="13.7109375" customWidth="1"/>
    <col min="15873" max="15873" width="28.7109375" customWidth="1"/>
    <col min="15876" max="15876" width="10.7109375" customWidth="1"/>
    <col min="15877" max="15877" width="13.7109375" customWidth="1"/>
    <col min="16129" max="16129" width="28.7109375" customWidth="1"/>
    <col min="16132" max="16132" width="10.7109375" customWidth="1"/>
    <col min="16133" max="16133" width="13.7109375" customWidth="1"/>
  </cols>
  <sheetData>
    <row r="1" spans="1:8" x14ac:dyDescent="0.25">
      <c r="A1" s="59" t="e">
        <f>#REF!</f>
        <v>#REF!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63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92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"/>
      <c r="D4" s="1"/>
      <c r="E4" s="2"/>
      <c r="F4" s="60" t="s">
        <v>0</v>
      </c>
      <c r="G4" s="60"/>
      <c r="H4" s="3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6" t="s">
        <v>7</v>
      </c>
      <c r="G5" s="6" t="s">
        <v>8</v>
      </c>
      <c r="H5" s="6" t="s">
        <v>8</v>
      </c>
    </row>
    <row r="6" spans="1:8" x14ac:dyDescent="0.25">
      <c r="A6" s="7" t="s">
        <v>9</v>
      </c>
    </row>
    <row r="7" spans="1:8" x14ac:dyDescent="0.25">
      <c r="A7" s="14" t="s">
        <v>64</v>
      </c>
      <c r="B7" s="14" t="s">
        <v>29</v>
      </c>
      <c r="C7" s="15">
        <v>0.76</v>
      </c>
      <c r="D7" s="14">
        <v>1100</v>
      </c>
      <c r="E7" s="8">
        <f>ROUND(C7*D7,2)</f>
        <v>836</v>
      </c>
      <c r="F7" s="16">
        <v>0</v>
      </c>
      <c r="G7" s="8">
        <f>ROUND(E7*F7,2)</f>
        <v>0</v>
      </c>
      <c r="H7" s="8">
        <f>ROUND(E7-G7,2)</f>
        <v>836</v>
      </c>
    </row>
    <row r="8" spans="1:8" x14ac:dyDescent="0.25">
      <c r="A8" s="9" t="s">
        <v>65</v>
      </c>
      <c r="B8" s="9" t="s">
        <v>29</v>
      </c>
      <c r="C8" s="10">
        <v>0.1</v>
      </c>
      <c r="D8" s="9">
        <v>1650</v>
      </c>
      <c r="E8" s="2">
        <f>ROUND(C8*D8,2)</f>
        <v>165</v>
      </c>
      <c r="F8" s="11">
        <v>0</v>
      </c>
      <c r="G8" s="2">
        <f>ROUND(E8*F8,2)</f>
        <v>0</v>
      </c>
      <c r="H8" s="2">
        <f>ROUND(E8-G8,2)</f>
        <v>165</v>
      </c>
    </row>
    <row r="9" spans="1:8" x14ac:dyDescent="0.25">
      <c r="A9" s="7" t="s">
        <v>11</v>
      </c>
      <c r="E9" s="8">
        <f>SUM(E7:E8)</f>
        <v>1001</v>
      </c>
      <c r="G9" s="12">
        <f>SUM(G7:G8)</f>
        <v>0</v>
      </c>
      <c r="H9" s="12">
        <f>ROUND(E9-G9,2)</f>
        <v>1001</v>
      </c>
    </row>
    <row r="10" spans="1:8" x14ac:dyDescent="0.25">
      <c r="A10" t="s">
        <v>12</v>
      </c>
    </row>
    <row r="11" spans="1:8" x14ac:dyDescent="0.25">
      <c r="A11" s="7" t="s">
        <v>13</v>
      </c>
    </row>
    <row r="12" spans="1:8" x14ac:dyDescent="0.25">
      <c r="A12" s="13" t="s">
        <v>14</v>
      </c>
    </row>
    <row r="13" spans="1:8" x14ac:dyDescent="0.25">
      <c r="A13" s="14" t="s">
        <v>15</v>
      </c>
      <c r="B13" s="14" t="s">
        <v>16</v>
      </c>
      <c r="C13" s="15">
        <v>6</v>
      </c>
      <c r="D13" s="14">
        <v>2</v>
      </c>
      <c r="E13" s="8">
        <f>ROUND(C13*D13,2)</f>
        <v>12</v>
      </c>
      <c r="F13" s="16">
        <v>0</v>
      </c>
      <c r="G13" s="8">
        <f>ROUND(E13*F13,2)</f>
        <v>0</v>
      </c>
      <c r="H13" s="8">
        <f>ROUND(E13-G13,2)</f>
        <v>12</v>
      </c>
    </row>
    <row r="14" spans="1:8" x14ac:dyDescent="0.25">
      <c r="A14" s="14" t="s">
        <v>57</v>
      </c>
      <c r="B14" s="14" t="s">
        <v>16</v>
      </c>
      <c r="C14" s="15">
        <v>4.75</v>
      </c>
      <c r="D14" s="14">
        <v>4.75</v>
      </c>
      <c r="E14" s="8">
        <f>ROUND(C14*D14,2)</f>
        <v>22.56</v>
      </c>
      <c r="F14" s="16">
        <v>0</v>
      </c>
      <c r="G14" s="8">
        <f>ROUND(E14*F14,2)</f>
        <v>0</v>
      </c>
      <c r="H14" s="8">
        <f>ROUND(E14-G14,2)</f>
        <v>22.56</v>
      </c>
    </row>
    <row r="15" spans="1:8" x14ac:dyDescent="0.25">
      <c r="A15" s="13" t="s">
        <v>17</v>
      </c>
    </row>
    <row r="16" spans="1:8" x14ac:dyDescent="0.25">
      <c r="A16" s="14" t="s">
        <v>66</v>
      </c>
      <c r="B16" s="14" t="s">
        <v>18</v>
      </c>
      <c r="C16" s="15">
        <v>1.8</v>
      </c>
      <c r="D16" s="14">
        <v>2</v>
      </c>
      <c r="E16" s="8">
        <f>ROUND(C16*D16,2)</f>
        <v>3.6</v>
      </c>
      <c r="F16" s="16">
        <v>0</v>
      </c>
      <c r="G16" s="8">
        <f>ROUND(E16*F16,2)</f>
        <v>0</v>
      </c>
      <c r="H16" s="8">
        <f>ROUND(E16-G16,2)</f>
        <v>3.6</v>
      </c>
    </row>
    <row r="17" spans="1:8" x14ac:dyDescent="0.25">
      <c r="A17" s="14" t="s">
        <v>67</v>
      </c>
      <c r="B17" s="14" t="s">
        <v>26</v>
      </c>
      <c r="C17" s="15">
        <v>3.34</v>
      </c>
      <c r="D17" s="14">
        <v>1.33</v>
      </c>
      <c r="E17" s="8">
        <f>ROUND(C17*D17,2)</f>
        <v>4.4400000000000004</v>
      </c>
      <c r="F17" s="16">
        <v>0</v>
      </c>
      <c r="G17" s="8">
        <f>ROUND(E17*F17,2)</f>
        <v>0</v>
      </c>
      <c r="H17" s="8">
        <f>ROUND(E17-G17,2)</f>
        <v>4.4400000000000004</v>
      </c>
    </row>
    <row r="18" spans="1:8" x14ac:dyDescent="0.25">
      <c r="A18" s="14" t="s">
        <v>68</v>
      </c>
      <c r="B18" s="14" t="s">
        <v>26</v>
      </c>
      <c r="C18" s="15">
        <v>8.42</v>
      </c>
      <c r="D18" s="14">
        <v>0.5</v>
      </c>
      <c r="E18" s="8">
        <f>ROUND(C18*D18,2)</f>
        <v>4.21</v>
      </c>
      <c r="F18" s="16">
        <v>0</v>
      </c>
      <c r="G18" s="8">
        <f>ROUND(E18*F18,2)</f>
        <v>0</v>
      </c>
      <c r="H18" s="8">
        <f>ROUND(E18-G18,2)</f>
        <v>4.21</v>
      </c>
    </row>
    <row r="19" spans="1:8" x14ac:dyDescent="0.25">
      <c r="A19" s="13" t="s">
        <v>69</v>
      </c>
    </row>
    <row r="20" spans="1:8" x14ac:dyDescent="0.25">
      <c r="A20" s="14" t="s">
        <v>70</v>
      </c>
      <c r="B20" s="14" t="s">
        <v>29</v>
      </c>
      <c r="C20" s="15">
        <v>0.11</v>
      </c>
      <c r="D20" s="17">
        <f>D7</f>
        <v>1100</v>
      </c>
      <c r="E20" s="8">
        <f>ROUND(C20*D20,2)</f>
        <v>121</v>
      </c>
      <c r="F20" s="16">
        <v>0</v>
      </c>
      <c r="G20" s="8">
        <f>ROUND(E20*F20,2)</f>
        <v>0</v>
      </c>
      <c r="H20" s="8">
        <f>ROUND(E20-G20,2)</f>
        <v>121</v>
      </c>
    </row>
    <row r="21" spans="1:8" x14ac:dyDescent="0.25">
      <c r="A21" s="13" t="s">
        <v>20</v>
      </c>
    </row>
    <row r="22" spans="1:8" x14ac:dyDescent="0.25">
      <c r="A22" s="14" t="s">
        <v>22</v>
      </c>
      <c r="B22" s="14" t="s">
        <v>21</v>
      </c>
      <c r="C22" s="15">
        <v>25.28</v>
      </c>
      <c r="D22" s="14">
        <v>1.5</v>
      </c>
      <c r="E22" s="8">
        <f>ROUND(C22*D22,2)</f>
        <v>37.92</v>
      </c>
      <c r="F22" s="16">
        <v>0</v>
      </c>
      <c r="G22" s="8">
        <f>ROUND(E22*F22,2)</f>
        <v>0</v>
      </c>
      <c r="H22" s="8">
        <f>ROUND(E22-G22,2)</f>
        <v>37.92</v>
      </c>
    </row>
    <row r="23" spans="1:8" x14ac:dyDescent="0.25">
      <c r="A23" s="14" t="s">
        <v>58</v>
      </c>
      <c r="B23" s="14" t="s">
        <v>21</v>
      </c>
      <c r="C23" s="15">
        <v>18.62</v>
      </c>
      <c r="D23" s="14">
        <v>4.5999999999999996</v>
      </c>
      <c r="E23" s="8">
        <f>ROUND(C23*D23,2)</f>
        <v>85.65</v>
      </c>
      <c r="F23" s="16">
        <v>0</v>
      </c>
      <c r="G23" s="8">
        <f>ROUND(E23*F23,2)</f>
        <v>0</v>
      </c>
      <c r="H23" s="8">
        <f>ROUND(E23-G23,2)</f>
        <v>85.65</v>
      </c>
    </row>
    <row r="24" spans="1:8" x14ac:dyDescent="0.25">
      <c r="A24" s="13" t="s">
        <v>23</v>
      </c>
    </row>
    <row r="25" spans="1:8" x14ac:dyDescent="0.25">
      <c r="A25" s="14" t="s">
        <v>71</v>
      </c>
      <c r="B25" s="14" t="s">
        <v>48</v>
      </c>
      <c r="C25" s="15">
        <v>20</v>
      </c>
      <c r="D25" s="14">
        <v>1</v>
      </c>
      <c r="E25" s="8">
        <f>ROUND(C25*D25,2)</f>
        <v>20</v>
      </c>
      <c r="F25" s="16">
        <v>0</v>
      </c>
      <c r="G25" s="8">
        <f>ROUND(E25*F25,2)</f>
        <v>0</v>
      </c>
      <c r="H25" s="8">
        <f>ROUND(E25-G25,2)</f>
        <v>20</v>
      </c>
    </row>
    <row r="26" spans="1:8" x14ac:dyDescent="0.25">
      <c r="A26" s="13" t="s">
        <v>24</v>
      </c>
    </row>
    <row r="27" spans="1:8" x14ac:dyDescent="0.25">
      <c r="A27" s="14" t="s">
        <v>59</v>
      </c>
      <c r="B27" s="14" t="s">
        <v>26</v>
      </c>
      <c r="C27" s="15">
        <v>10.83</v>
      </c>
      <c r="D27" s="14">
        <v>0.5</v>
      </c>
      <c r="E27" s="8">
        <f t="shared" ref="E27:E34" si="0">ROUND(C27*D27,2)</f>
        <v>5.42</v>
      </c>
      <c r="F27" s="16">
        <v>0</v>
      </c>
      <c r="G27" s="8">
        <f t="shared" ref="G27:G34" si="1">ROUND(E27*F27,2)</f>
        <v>0</v>
      </c>
      <c r="H27" s="8">
        <f t="shared" ref="H27:H34" si="2">ROUND(E27-G27,2)</f>
        <v>5.42</v>
      </c>
    </row>
    <row r="28" spans="1:8" x14ac:dyDescent="0.25">
      <c r="A28" s="14" t="s">
        <v>25</v>
      </c>
      <c r="B28" s="14" t="s">
        <v>18</v>
      </c>
      <c r="C28" s="15">
        <v>0.13</v>
      </c>
      <c r="D28" s="14">
        <v>96</v>
      </c>
      <c r="E28" s="8">
        <f t="shared" si="0"/>
        <v>12.48</v>
      </c>
      <c r="F28" s="16">
        <v>0</v>
      </c>
      <c r="G28" s="8">
        <f t="shared" si="1"/>
        <v>0</v>
      </c>
      <c r="H28" s="8">
        <f t="shared" si="2"/>
        <v>12.48</v>
      </c>
    </row>
    <row r="29" spans="1:8" x14ac:dyDescent="0.25">
      <c r="A29" s="14" t="s">
        <v>72</v>
      </c>
      <c r="B29" s="14" t="s">
        <v>18</v>
      </c>
      <c r="C29" s="15">
        <v>0.25</v>
      </c>
      <c r="D29" s="14">
        <v>32</v>
      </c>
      <c r="E29" s="8">
        <f t="shared" si="0"/>
        <v>8</v>
      </c>
      <c r="F29" s="16">
        <v>0</v>
      </c>
      <c r="G29" s="8">
        <f t="shared" si="1"/>
        <v>0</v>
      </c>
      <c r="H29" s="8">
        <f t="shared" si="2"/>
        <v>8</v>
      </c>
    </row>
    <row r="30" spans="1:8" x14ac:dyDescent="0.25">
      <c r="A30" s="14" t="s">
        <v>73</v>
      </c>
      <c r="B30" s="14" t="s">
        <v>26</v>
      </c>
      <c r="C30" s="15">
        <v>6.12</v>
      </c>
      <c r="D30" s="14">
        <v>2</v>
      </c>
      <c r="E30" s="8">
        <f t="shared" si="0"/>
        <v>12.24</v>
      </c>
      <c r="F30" s="16">
        <v>0</v>
      </c>
      <c r="G30" s="8">
        <f t="shared" si="1"/>
        <v>0</v>
      </c>
      <c r="H30" s="8">
        <f t="shared" si="2"/>
        <v>12.24</v>
      </c>
    </row>
    <row r="31" spans="1:8" x14ac:dyDescent="0.25">
      <c r="A31" s="14" t="s">
        <v>74</v>
      </c>
      <c r="B31" s="14" t="s">
        <v>26</v>
      </c>
      <c r="C31" s="15">
        <v>13.54</v>
      </c>
      <c r="D31" s="14">
        <v>1</v>
      </c>
      <c r="E31" s="8">
        <f t="shared" si="0"/>
        <v>13.54</v>
      </c>
      <c r="F31" s="16">
        <v>0</v>
      </c>
      <c r="G31" s="8">
        <f t="shared" si="1"/>
        <v>0</v>
      </c>
      <c r="H31" s="8">
        <f t="shared" si="2"/>
        <v>13.54</v>
      </c>
    </row>
    <row r="32" spans="1:8" x14ac:dyDescent="0.25">
      <c r="A32" s="14" t="s">
        <v>75</v>
      </c>
      <c r="B32" s="14" t="s">
        <v>26</v>
      </c>
      <c r="C32" s="15">
        <v>2.54</v>
      </c>
      <c r="D32" s="14">
        <v>1</v>
      </c>
      <c r="E32" s="8">
        <f t="shared" si="0"/>
        <v>2.54</v>
      </c>
      <c r="F32" s="16">
        <v>0</v>
      </c>
      <c r="G32" s="8">
        <f t="shared" si="1"/>
        <v>0</v>
      </c>
      <c r="H32" s="8">
        <f t="shared" si="2"/>
        <v>2.54</v>
      </c>
    </row>
    <row r="33" spans="1:8" x14ac:dyDescent="0.25">
      <c r="A33" s="14" t="s">
        <v>76</v>
      </c>
      <c r="B33" s="14" t="s">
        <v>26</v>
      </c>
      <c r="C33" s="15">
        <v>2.79</v>
      </c>
      <c r="D33" s="14">
        <v>2.75</v>
      </c>
      <c r="E33" s="8">
        <f t="shared" si="0"/>
        <v>7.67</v>
      </c>
      <c r="F33" s="16">
        <v>0</v>
      </c>
      <c r="G33" s="8">
        <f t="shared" si="1"/>
        <v>0</v>
      </c>
      <c r="H33" s="8">
        <f t="shared" si="2"/>
        <v>7.67</v>
      </c>
    </row>
    <row r="34" spans="1:8" x14ac:dyDescent="0.25">
      <c r="A34" s="14" t="s">
        <v>77</v>
      </c>
      <c r="B34" s="14" t="s">
        <v>26</v>
      </c>
      <c r="C34" s="15">
        <v>3.85</v>
      </c>
      <c r="D34" s="14">
        <v>1.6</v>
      </c>
      <c r="E34" s="8">
        <f t="shared" si="0"/>
        <v>6.16</v>
      </c>
      <c r="F34" s="16">
        <v>0</v>
      </c>
      <c r="G34" s="8">
        <f t="shared" si="1"/>
        <v>0</v>
      </c>
      <c r="H34" s="8">
        <f t="shared" si="2"/>
        <v>6.16</v>
      </c>
    </row>
    <row r="35" spans="1:8" x14ac:dyDescent="0.25">
      <c r="A35" s="13" t="s">
        <v>27</v>
      </c>
    </row>
    <row r="36" spans="1:8" x14ac:dyDescent="0.25">
      <c r="A36" s="14" t="s">
        <v>78</v>
      </c>
      <c r="B36" s="14" t="s">
        <v>29</v>
      </c>
      <c r="C36" s="15">
        <v>6.53</v>
      </c>
      <c r="D36" s="14">
        <v>1.52</v>
      </c>
      <c r="E36" s="8">
        <f>ROUND(C36*D36,2)</f>
        <v>9.93</v>
      </c>
      <c r="F36" s="16">
        <v>0</v>
      </c>
      <c r="G36" s="8">
        <f>ROUND(E36*F36,2)</f>
        <v>0</v>
      </c>
      <c r="H36" s="8">
        <f>ROUND(E36-G36,2)</f>
        <v>9.93</v>
      </c>
    </row>
    <row r="37" spans="1:8" x14ac:dyDescent="0.25">
      <c r="A37" s="14" t="s">
        <v>79</v>
      </c>
      <c r="B37" s="14" t="s">
        <v>18</v>
      </c>
      <c r="C37" s="15">
        <v>4.46</v>
      </c>
      <c r="D37" s="14">
        <v>2</v>
      </c>
      <c r="E37" s="8">
        <f>ROUND(C37*D37,2)</f>
        <v>8.92</v>
      </c>
      <c r="F37" s="16">
        <v>0</v>
      </c>
      <c r="G37" s="8">
        <f>ROUND(E37*F37,2)</f>
        <v>0</v>
      </c>
      <c r="H37" s="8">
        <f>ROUND(E37-G37,2)</f>
        <v>8.92</v>
      </c>
    </row>
    <row r="38" spans="1:8" x14ac:dyDescent="0.25">
      <c r="A38" s="14" t="s">
        <v>28</v>
      </c>
      <c r="B38" s="14" t="s">
        <v>18</v>
      </c>
      <c r="C38" s="15">
        <v>3.15</v>
      </c>
      <c r="D38" s="14">
        <v>0.5</v>
      </c>
      <c r="E38" s="8">
        <f>ROUND(C38*D38,2)</f>
        <v>1.58</v>
      </c>
      <c r="F38" s="16">
        <v>0</v>
      </c>
      <c r="G38" s="8">
        <f>ROUND(E38*F38,2)</f>
        <v>0</v>
      </c>
      <c r="H38" s="8">
        <f>ROUND(E38-G38,2)</f>
        <v>1.58</v>
      </c>
    </row>
    <row r="39" spans="1:8" x14ac:dyDescent="0.25">
      <c r="A39" s="14" t="s">
        <v>80</v>
      </c>
      <c r="B39" s="14" t="s">
        <v>18</v>
      </c>
      <c r="C39" s="15">
        <v>1.01</v>
      </c>
      <c r="D39" s="14">
        <v>2</v>
      </c>
      <c r="E39" s="8">
        <f>ROUND(C39*D39,2)</f>
        <v>2.02</v>
      </c>
      <c r="F39" s="16">
        <v>0</v>
      </c>
      <c r="G39" s="8">
        <f>ROUND(E39*F39,2)</f>
        <v>0</v>
      </c>
      <c r="H39" s="8">
        <f>ROUND(E39-G39,2)</f>
        <v>2.02</v>
      </c>
    </row>
    <row r="40" spans="1:8" x14ac:dyDescent="0.25">
      <c r="A40" s="14" t="s">
        <v>81</v>
      </c>
      <c r="B40" s="14" t="s">
        <v>48</v>
      </c>
      <c r="C40" s="15">
        <v>12</v>
      </c>
      <c r="D40" s="14">
        <v>1.5</v>
      </c>
      <c r="E40" s="8">
        <f>ROUND(C40*D40,2)</f>
        <v>18</v>
      </c>
      <c r="F40" s="16">
        <v>0</v>
      </c>
      <c r="G40" s="8">
        <f>ROUND(E40*F40,2)</f>
        <v>0</v>
      </c>
      <c r="H40" s="8">
        <f>ROUND(E40-G40,2)</f>
        <v>18</v>
      </c>
    </row>
    <row r="41" spans="1:8" x14ac:dyDescent="0.25">
      <c r="A41" s="13" t="s">
        <v>30</v>
      </c>
    </row>
    <row r="42" spans="1:8" x14ac:dyDescent="0.25">
      <c r="A42" s="14" t="s">
        <v>31</v>
      </c>
      <c r="B42" s="14" t="s">
        <v>32</v>
      </c>
      <c r="C42" s="15">
        <v>0.24</v>
      </c>
      <c r="D42" s="14">
        <v>33</v>
      </c>
      <c r="E42" s="8">
        <f>ROUND(C42*D42,2)</f>
        <v>7.92</v>
      </c>
      <c r="F42" s="16">
        <v>0</v>
      </c>
      <c r="G42" s="8">
        <f>ROUND(E42*F42,2)</f>
        <v>0</v>
      </c>
      <c r="H42" s="8">
        <f>ROUND(E42-G42,2)</f>
        <v>7.92</v>
      </c>
    </row>
    <row r="43" spans="1:8" x14ac:dyDescent="0.25">
      <c r="A43" s="13" t="s">
        <v>33</v>
      </c>
    </row>
    <row r="44" spans="1:8" x14ac:dyDescent="0.25">
      <c r="A44" s="14" t="s">
        <v>82</v>
      </c>
      <c r="B44" s="14" t="s">
        <v>60</v>
      </c>
      <c r="C44" s="15">
        <v>0.68</v>
      </c>
      <c r="D44" s="14">
        <v>45</v>
      </c>
      <c r="E44" s="8">
        <f>ROUND(C44*D44,2)</f>
        <v>30.6</v>
      </c>
      <c r="F44" s="16">
        <v>0</v>
      </c>
      <c r="G44" s="8">
        <f>ROUND(E44*F44,2)</f>
        <v>0</v>
      </c>
      <c r="H44" s="8">
        <f>ROUND(E44-G44,2)</f>
        <v>30.6</v>
      </c>
    </row>
    <row r="45" spans="1:8" x14ac:dyDescent="0.25">
      <c r="A45" s="13" t="s">
        <v>83</v>
      </c>
    </row>
    <row r="46" spans="1:8" x14ac:dyDescent="0.25">
      <c r="A46" s="14" t="s">
        <v>84</v>
      </c>
      <c r="B46" s="14" t="s">
        <v>60</v>
      </c>
      <c r="C46" s="15">
        <v>1.49</v>
      </c>
      <c r="D46" s="14">
        <v>45</v>
      </c>
      <c r="E46" s="8">
        <f>ROUND(C46*D46,2)</f>
        <v>67.05</v>
      </c>
      <c r="F46" s="16">
        <v>0</v>
      </c>
      <c r="G46" s="8">
        <f>ROUND(E46*F46,2)</f>
        <v>0</v>
      </c>
      <c r="H46" s="8">
        <f>ROUND(E46-G46,2)</f>
        <v>67.05</v>
      </c>
    </row>
    <row r="47" spans="1:8" x14ac:dyDescent="0.25">
      <c r="A47" s="13" t="s">
        <v>85</v>
      </c>
    </row>
    <row r="48" spans="1:8" x14ac:dyDescent="0.25">
      <c r="A48" s="14" t="s">
        <v>86</v>
      </c>
      <c r="B48" s="14" t="s">
        <v>18</v>
      </c>
      <c r="C48" s="15">
        <v>0.15</v>
      </c>
      <c r="D48" s="14">
        <v>36</v>
      </c>
      <c r="E48" s="8">
        <f>ROUND(C48*D48,2)</f>
        <v>5.4</v>
      </c>
      <c r="F48" s="16">
        <v>0</v>
      </c>
      <c r="G48" s="8">
        <f>ROUND(E48*F48,2)</f>
        <v>0</v>
      </c>
      <c r="H48" s="8">
        <f>ROUND(E48-G48,2)</f>
        <v>5.4</v>
      </c>
    </row>
    <row r="49" spans="1:8" x14ac:dyDescent="0.25">
      <c r="A49" s="13" t="s">
        <v>61</v>
      </c>
    </row>
    <row r="50" spans="1:8" x14ac:dyDescent="0.25">
      <c r="A50" s="14" t="s">
        <v>62</v>
      </c>
      <c r="B50" s="14" t="s">
        <v>48</v>
      </c>
      <c r="C50" s="15">
        <v>7</v>
      </c>
      <c r="D50" s="14">
        <v>1</v>
      </c>
      <c r="E50" s="8">
        <f>ROUND(C50*D50,2)</f>
        <v>7</v>
      </c>
      <c r="F50" s="16">
        <v>0</v>
      </c>
      <c r="G50" s="8">
        <f>ROUND(E50*F50,2)</f>
        <v>0</v>
      </c>
      <c r="H50" s="8">
        <f>ROUND(E50-G50,2)</f>
        <v>7</v>
      </c>
    </row>
    <row r="51" spans="1:8" x14ac:dyDescent="0.25">
      <c r="A51" s="13" t="s">
        <v>87</v>
      </c>
    </row>
    <row r="52" spans="1:8" x14ac:dyDescent="0.25">
      <c r="A52" s="14" t="s">
        <v>88</v>
      </c>
      <c r="B52" s="14" t="s">
        <v>48</v>
      </c>
      <c r="C52" s="15">
        <v>1</v>
      </c>
      <c r="D52" s="14">
        <v>1</v>
      </c>
      <c r="E52" s="8">
        <f>ROUND(C52*D52,2)</f>
        <v>1</v>
      </c>
      <c r="F52" s="16">
        <v>0</v>
      </c>
      <c r="G52" s="8">
        <f>ROUND(E52*F52,2)</f>
        <v>0</v>
      </c>
      <c r="H52" s="8">
        <f>ROUND(E52-G52,2)</f>
        <v>1</v>
      </c>
    </row>
    <row r="53" spans="1:8" x14ac:dyDescent="0.25">
      <c r="A53" s="13" t="s">
        <v>89</v>
      </c>
    </row>
    <row r="54" spans="1:8" x14ac:dyDescent="0.25">
      <c r="A54" s="14" t="s">
        <v>90</v>
      </c>
      <c r="B54" s="14" t="s">
        <v>48</v>
      </c>
      <c r="C54" s="15">
        <v>7</v>
      </c>
      <c r="D54" s="14">
        <v>1</v>
      </c>
      <c r="E54" s="8">
        <f>ROUND(C54*D54,2)</f>
        <v>7</v>
      </c>
      <c r="F54" s="16">
        <v>0</v>
      </c>
      <c r="G54" s="8">
        <f>ROUND(E54*F54,2)</f>
        <v>0</v>
      </c>
      <c r="H54" s="8">
        <f>ROUND(E54-G54,2)</f>
        <v>7</v>
      </c>
    </row>
    <row r="55" spans="1:8" x14ac:dyDescent="0.25">
      <c r="A55" s="13" t="s">
        <v>34</v>
      </c>
    </row>
    <row r="56" spans="1:8" x14ac:dyDescent="0.25">
      <c r="A56" s="14" t="s">
        <v>35</v>
      </c>
      <c r="B56" s="14" t="s">
        <v>36</v>
      </c>
      <c r="C56" s="15">
        <v>45</v>
      </c>
      <c r="D56" s="14">
        <v>0.5</v>
      </c>
      <c r="E56" s="8">
        <f>ROUND(C56*D56,2)</f>
        <v>22.5</v>
      </c>
      <c r="F56" s="16">
        <v>0</v>
      </c>
      <c r="G56" s="8">
        <f>ROUND(E56*F56,2)</f>
        <v>0</v>
      </c>
      <c r="H56" s="8">
        <f>ROUND(E56-G56,2)</f>
        <v>22.5</v>
      </c>
    </row>
    <row r="57" spans="1:8" x14ac:dyDescent="0.25">
      <c r="A57" s="13" t="s">
        <v>37</v>
      </c>
    </row>
    <row r="58" spans="1:8" x14ac:dyDescent="0.25">
      <c r="A58" s="14" t="s">
        <v>38</v>
      </c>
      <c r="B58" s="14" t="s">
        <v>39</v>
      </c>
      <c r="C58" s="15">
        <v>11.71</v>
      </c>
      <c r="D58" s="14">
        <v>0.89549999999999996</v>
      </c>
      <c r="E58" s="8">
        <f>ROUND(C58*D58,2)</f>
        <v>10.49</v>
      </c>
      <c r="F58" s="16">
        <v>0</v>
      </c>
      <c r="G58" s="8">
        <f>ROUND(E58*F58,2)</f>
        <v>0</v>
      </c>
      <c r="H58" s="8">
        <f>ROUND(E58-G58,2)</f>
        <v>10.49</v>
      </c>
    </row>
    <row r="59" spans="1:8" x14ac:dyDescent="0.25">
      <c r="A59" s="14" t="s">
        <v>91</v>
      </c>
      <c r="B59" s="14" t="s">
        <v>39</v>
      </c>
      <c r="C59" s="15">
        <v>11.71</v>
      </c>
      <c r="D59" s="14">
        <v>0.21929999999999999</v>
      </c>
      <c r="E59" s="8">
        <f>ROUND(C59*D59,2)</f>
        <v>2.57</v>
      </c>
      <c r="F59" s="16">
        <v>0</v>
      </c>
      <c r="G59" s="8">
        <f>ROUND(E59*F59,2)</f>
        <v>0</v>
      </c>
      <c r="H59" s="8">
        <f>ROUND(E59-G59,2)</f>
        <v>2.57</v>
      </c>
    </row>
    <row r="60" spans="1:8" x14ac:dyDescent="0.25">
      <c r="A60" s="13" t="s">
        <v>40</v>
      </c>
    </row>
    <row r="61" spans="1:8" x14ac:dyDescent="0.25">
      <c r="A61" s="14" t="s">
        <v>41</v>
      </c>
      <c r="B61" s="14" t="s">
        <v>39</v>
      </c>
      <c r="C61" s="15">
        <v>9.06</v>
      </c>
      <c r="D61" s="14">
        <v>0.3</v>
      </c>
      <c r="E61" s="8">
        <f>ROUND(C61*D61,2)</f>
        <v>2.72</v>
      </c>
      <c r="F61" s="16">
        <v>0</v>
      </c>
      <c r="G61" s="8">
        <f>ROUND(E61*F61,2)</f>
        <v>0</v>
      </c>
      <c r="H61" s="8">
        <f>ROUND(E61-G61,2)</f>
        <v>2.72</v>
      </c>
    </row>
    <row r="62" spans="1:8" x14ac:dyDescent="0.25">
      <c r="A62" s="14" t="s">
        <v>42</v>
      </c>
      <c r="B62" s="14" t="s">
        <v>39</v>
      </c>
      <c r="C62" s="15">
        <v>9.06</v>
      </c>
      <c r="D62" s="14">
        <v>6.25E-2</v>
      </c>
      <c r="E62" s="8">
        <f>ROUND(C62*D62,2)</f>
        <v>0.56999999999999995</v>
      </c>
      <c r="F62" s="16">
        <v>0</v>
      </c>
      <c r="G62" s="8">
        <f>ROUND(E62*F62,2)</f>
        <v>0</v>
      </c>
      <c r="H62" s="8">
        <f>ROUND(E62-G62,2)</f>
        <v>0.56999999999999995</v>
      </c>
    </row>
    <row r="63" spans="1:8" x14ac:dyDescent="0.25">
      <c r="A63" s="13" t="s">
        <v>43</v>
      </c>
    </row>
    <row r="64" spans="1:8" x14ac:dyDescent="0.25">
      <c r="A64" s="14" t="s">
        <v>42</v>
      </c>
      <c r="B64" s="14" t="s">
        <v>39</v>
      </c>
      <c r="C64" s="15">
        <v>9.06</v>
      </c>
      <c r="D64" s="14">
        <v>0.32200000000000001</v>
      </c>
      <c r="E64" s="8">
        <f>ROUND(C64*D64,2)</f>
        <v>2.92</v>
      </c>
      <c r="F64" s="16">
        <v>0</v>
      </c>
      <c r="G64" s="8">
        <f>ROUND(E64*F64,2)</f>
        <v>0</v>
      </c>
      <c r="H64" s="8">
        <f>ROUND(E64-G64,2)</f>
        <v>2.92</v>
      </c>
    </row>
    <row r="65" spans="1:8" x14ac:dyDescent="0.25">
      <c r="A65" s="14" t="s">
        <v>91</v>
      </c>
      <c r="B65" s="14" t="s">
        <v>39</v>
      </c>
      <c r="C65" s="15">
        <v>9.06</v>
      </c>
      <c r="D65" s="14">
        <v>0.1958</v>
      </c>
      <c r="E65" s="8">
        <f>ROUND(C65*D65,2)</f>
        <v>1.77</v>
      </c>
      <c r="F65" s="16">
        <v>0</v>
      </c>
      <c r="G65" s="8">
        <f>ROUND(E65*F65,2)</f>
        <v>0</v>
      </c>
      <c r="H65" s="8">
        <f>ROUND(E65-G65,2)</f>
        <v>1.77</v>
      </c>
    </row>
    <row r="66" spans="1:8" x14ac:dyDescent="0.25">
      <c r="A66" s="14" t="s">
        <v>44</v>
      </c>
      <c r="B66" s="14" t="s">
        <v>39</v>
      </c>
      <c r="C66" s="15">
        <v>11.69</v>
      </c>
      <c r="D66" s="14">
        <v>0.82899999999999996</v>
      </c>
      <c r="E66" s="8">
        <f>ROUND(C66*D66,2)</f>
        <v>9.69</v>
      </c>
      <c r="F66" s="16">
        <v>0</v>
      </c>
      <c r="G66" s="8">
        <f>ROUND(E66*F66,2)</f>
        <v>0</v>
      </c>
      <c r="H66" s="8">
        <f>ROUND(E66-G66,2)</f>
        <v>9.69</v>
      </c>
    </row>
    <row r="67" spans="1:8" x14ac:dyDescent="0.25">
      <c r="A67" s="13" t="s">
        <v>45</v>
      </c>
    </row>
    <row r="68" spans="1:8" x14ac:dyDescent="0.25">
      <c r="A68" s="14" t="s">
        <v>38</v>
      </c>
      <c r="B68" s="14" t="s">
        <v>19</v>
      </c>
      <c r="C68" s="15">
        <v>3.25</v>
      </c>
      <c r="D68" s="14">
        <v>10.1043</v>
      </c>
      <c r="E68" s="8">
        <f>ROUND(C68*D68,2)</f>
        <v>32.840000000000003</v>
      </c>
      <c r="F68" s="16">
        <v>0</v>
      </c>
      <c r="G68" s="8">
        <f>ROUND(E68*F68,2)</f>
        <v>0</v>
      </c>
      <c r="H68" s="8">
        <f>ROUND(E68-G68,2)</f>
        <v>32.840000000000003</v>
      </c>
    </row>
    <row r="69" spans="1:8" x14ac:dyDescent="0.25">
      <c r="A69" s="14" t="s">
        <v>91</v>
      </c>
      <c r="B69" s="14" t="s">
        <v>19</v>
      </c>
      <c r="C69" s="15">
        <v>3.25</v>
      </c>
      <c r="D69" s="14">
        <v>3.6815000000000002</v>
      </c>
      <c r="E69" s="8">
        <f>ROUND(C69*D69,2)</f>
        <v>11.96</v>
      </c>
      <c r="F69" s="16">
        <v>0</v>
      </c>
      <c r="G69" s="8">
        <f>ROUND(E69*F69,2)</f>
        <v>0</v>
      </c>
      <c r="H69" s="8">
        <f>ROUND(E69-G69,2)</f>
        <v>11.96</v>
      </c>
    </row>
    <row r="70" spans="1:8" x14ac:dyDescent="0.25">
      <c r="A70" s="14" t="s">
        <v>46</v>
      </c>
      <c r="B70" s="14" t="s">
        <v>19</v>
      </c>
      <c r="C70" s="15">
        <v>3.25</v>
      </c>
      <c r="D70" s="14">
        <v>8.5535999999999994</v>
      </c>
      <c r="E70" s="8">
        <f>ROUND(C70*D70,2)</f>
        <v>27.8</v>
      </c>
      <c r="F70" s="16">
        <v>0</v>
      </c>
      <c r="G70" s="8">
        <f>ROUND(E70*F70,2)</f>
        <v>0</v>
      </c>
      <c r="H70" s="8">
        <f>ROUND(E70-G70,2)</f>
        <v>27.8</v>
      </c>
    </row>
    <row r="71" spans="1:8" x14ac:dyDescent="0.25">
      <c r="A71" s="13" t="s">
        <v>47</v>
      </c>
    </row>
    <row r="72" spans="1:8" x14ac:dyDescent="0.25">
      <c r="A72" s="14" t="s">
        <v>42</v>
      </c>
      <c r="B72" s="14" t="s">
        <v>48</v>
      </c>
      <c r="C72" s="15">
        <v>9.65</v>
      </c>
      <c r="D72" s="14">
        <v>1</v>
      </c>
      <c r="E72" s="8">
        <f>ROUND(C72*D72,2)</f>
        <v>9.65</v>
      </c>
      <c r="F72" s="16">
        <v>0</v>
      </c>
      <c r="G72" s="8">
        <f>ROUND(E72*F72,2)</f>
        <v>0</v>
      </c>
      <c r="H72" s="8">
        <f t="shared" ref="H72:H78" si="3">ROUND(E72-G72,2)</f>
        <v>9.65</v>
      </c>
    </row>
    <row r="73" spans="1:8" x14ac:dyDescent="0.25">
      <c r="A73" s="14" t="s">
        <v>38</v>
      </c>
      <c r="B73" s="14" t="s">
        <v>48</v>
      </c>
      <c r="C73" s="15">
        <v>5.61</v>
      </c>
      <c r="D73" s="14">
        <v>1</v>
      </c>
      <c r="E73" s="8">
        <f>ROUND(C73*D73,2)</f>
        <v>5.61</v>
      </c>
      <c r="F73" s="16">
        <v>0</v>
      </c>
      <c r="G73" s="8">
        <f>ROUND(E73*F73,2)</f>
        <v>0</v>
      </c>
      <c r="H73" s="8">
        <f t="shared" si="3"/>
        <v>5.61</v>
      </c>
    </row>
    <row r="74" spans="1:8" x14ac:dyDescent="0.25">
      <c r="A74" s="14" t="s">
        <v>91</v>
      </c>
      <c r="B74" s="14" t="s">
        <v>48</v>
      </c>
      <c r="C74" s="15">
        <v>12.39</v>
      </c>
      <c r="D74" s="14">
        <v>1</v>
      </c>
      <c r="E74" s="8">
        <f>ROUND(C74*D74,2)</f>
        <v>12.39</v>
      </c>
      <c r="F74" s="16">
        <v>0</v>
      </c>
      <c r="G74" s="8">
        <f>ROUND(E74*F74,2)</f>
        <v>0</v>
      </c>
      <c r="H74" s="8">
        <f t="shared" si="3"/>
        <v>12.39</v>
      </c>
    </row>
    <row r="75" spans="1:8" x14ac:dyDescent="0.25">
      <c r="A75" s="14" t="s">
        <v>46</v>
      </c>
      <c r="B75" s="14" t="s">
        <v>48</v>
      </c>
      <c r="C75" s="15">
        <v>5.8</v>
      </c>
      <c r="D75" s="14">
        <v>1</v>
      </c>
      <c r="E75" s="8">
        <f>ROUND(C75*D75,2)</f>
        <v>5.8</v>
      </c>
      <c r="F75" s="16">
        <v>0</v>
      </c>
      <c r="G75" s="8">
        <f>ROUND(E75*F75,2)</f>
        <v>0</v>
      </c>
      <c r="H75" s="8">
        <f t="shared" si="3"/>
        <v>5.8</v>
      </c>
    </row>
    <row r="76" spans="1:8" x14ac:dyDescent="0.25">
      <c r="A76" s="9" t="s">
        <v>49</v>
      </c>
      <c r="B76" s="9" t="s">
        <v>48</v>
      </c>
      <c r="C76" s="10">
        <v>12.12</v>
      </c>
      <c r="D76" s="9">
        <v>1</v>
      </c>
      <c r="E76" s="2">
        <f>ROUND(C76*D76,2)</f>
        <v>12.12</v>
      </c>
      <c r="F76" s="11">
        <v>0</v>
      </c>
      <c r="G76" s="2">
        <f>ROUND(E76*F76,2)</f>
        <v>0</v>
      </c>
      <c r="H76" s="2">
        <f t="shared" si="3"/>
        <v>12.12</v>
      </c>
    </row>
    <row r="77" spans="1:8" x14ac:dyDescent="0.25">
      <c r="A77" s="7" t="s">
        <v>50</v>
      </c>
      <c r="E77" s="8">
        <f>SUM(E13:E76)</f>
        <v>717.25000000000023</v>
      </c>
      <c r="G77" s="12">
        <f>SUM(G13:G76)</f>
        <v>0</v>
      </c>
      <c r="H77" s="12">
        <f t="shared" si="3"/>
        <v>717.25</v>
      </c>
    </row>
    <row r="78" spans="1:8" x14ac:dyDescent="0.25">
      <c r="A78" s="7" t="s">
        <v>51</v>
      </c>
      <c r="E78" s="8">
        <f>+E9-E77</f>
        <v>283.74999999999977</v>
      </c>
      <c r="G78" s="12">
        <f>+G9-G77</f>
        <v>0</v>
      </c>
      <c r="H78" s="12">
        <f t="shared" si="3"/>
        <v>283.75</v>
      </c>
    </row>
    <row r="79" spans="1:8" x14ac:dyDescent="0.25">
      <c r="A79" t="s">
        <v>12</v>
      </c>
    </row>
    <row r="80" spans="1:8" x14ac:dyDescent="0.25">
      <c r="A80" s="7" t="s">
        <v>52</v>
      </c>
    </row>
    <row r="81" spans="1:8" x14ac:dyDescent="0.25">
      <c r="A81" s="14" t="s">
        <v>42</v>
      </c>
      <c r="B81" s="14" t="s">
        <v>48</v>
      </c>
      <c r="C81" s="15">
        <v>16.39</v>
      </c>
      <c r="D81" s="14">
        <v>1</v>
      </c>
      <c r="E81" s="8">
        <f>ROUND(C81*D81,2)</f>
        <v>16.39</v>
      </c>
      <c r="F81" s="16">
        <v>0</v>
      </c>
      <c r="G81" s="8">
        <f>ROUND(E81*F81,2)</f>
        <v>0</v>
      </c>
      <c r="H81" s="8">
        <f t="shared" ref="H81:H87" si="4">ROUND(E81-G81,2)</f>
        <v>16.39</v>
      </c>
    </row>
    <row r="82" spans="1:8" x14ac:dyDescent="0.25">
      <c r="A82" s="14" t="s">
        <v>38</v>
      </c>
      <c r="B82" s="14" t="s">
        <v>48</v>
      </c>
      <c r="C82" s="15">
        <v>35.799999999999997</v>
      </c>
      <c r="D82" s="14">
        <v>1</v>
      </c>
      <c r="E82" s="8">
        <f>ROUND(C82*D82,2)</f>
        <v>35.799999999999997</v>
      </c>
      <c r="F82" s="16">
        <v>0</v>
      </c>
      <c r="G82" s="8">
        <f>ROUND(E82*F82,2)</f>
        <v>0</v>
      </c>
      <c r="H82" s="8">
        <f t="shared" si="4"/>
        <v>35.799999999999997</v>
      </c>
    </row>
    <row r="83" spans="1:8" x14ac:dyDescent="0.25">
      <c r="A83" s="14" t="s">
        <v>91</v>
      </c>
      <c r="B83" s="14" t="s">
        <v>48</v>
      </c>
      <c r="C83" s="15">
        <v>51.06</v>
      </c>
      <c r="D83" s="14">
        <v>1</v>
      </c>
      <c r="E83" s="8">
        <f>ROUND(C83*D83,2)</f>
        <v>51.06</v>
      </c>
      <c r="F83" s="16">
        <v>0</v>
      </c>
      <c r="G83" s="8">
        <f>ROUND(E83*F83,2)</f>
        <v>0</v>
      </c>
      <c r="H83" s="8">
        <f t="shared" si="4"/>
        <v>51.06</v>
      </c>
    </row>
    <row r="84" spans="1:8" x14ac:dyDescent="0.25">
      <c r="A84" s="9" t="s">
        <v>46</v>
      </c>
      <c r="B84" s="9" t="s">
        <v>48</v>
      </c>
      <c r="C84" s="10">
        <v>48.18</v>
      </c>
      <c r="D84" s="9">
        <v>1</v>
      </c>
      <c r="E84" s="2">
        <f>ROUND(C84*D84,2)</f>
        <v>48.18</v>
      </c>
      <c r="F84" s="11">
        <v>0</v>
      </c>
      <c r="G84" s="2">
        <f>ROUND(E84*F84,2)</f>
        <v>0</v>
      </c>
      <c r="H84" s="2">
        <f t="shared" si="4"/>
        <v>48.18</v>
      </c>
    </row>
    <row r="85" spans="1:8" x14ac:dyDescent="0.25">
      <c r="A85" s="7" t="s">
        <v>53</v>
      </c>
      <c r="E85" s="8">
        <f>SUM(E81:E84)</f>
        <v>151.43</v>
      </c>
      <c r="G85" s="12">
        <f>SUM(G81:G84)</f>
        <v>0</v>
      </c>
      <c r="H85" s="12">
        <f t="shared" si="4"/>
        <v>151.43</v>
      </c>
    </row>
    <row r="86" spans="1:8" x14ac:dyDescent="0.25">
      <c r="A86" s="7" t="s">
        <v>54</v>
      </c>
      <c r="E86" s="8">
        <f>+E77+E85</f>
        <v>868.68000000000029</v>
      </c>
      <c r="G86" s="12">
        <f>+G77+G85</f>
        <v>0</v>
      </c>
      <c r="H86" s="12">
        <f t="shared" si="4"/>
        <v>868.68</v>
      </c>
    </row>
    <row r="87" spans="1:8" x14ac:dyDescent="0.25">
      <c r="A87" s="7" t="s">
        <v>55</v>
      </c>
      <c r="E87" s="8">
        <f>+E9-E86</f>
        <v>132.31999999999971</v>
      </c>
      <c r="G87" s="12">
        <f>+G9-G86</f>
        <v>0</v>
      </c>
      <c r="H87" s="12">
        <f t="shared" si="4"/>
        <v>132.32</v>
      </c>
    </row>
    <row r="90" spans="1:8" x14ac:dyDescent="0.25">
      <c r="A90" s="7" t="s">
        <v>95</v>
      </c>
      <c r="E90" s="19">
        <f>ROUND((E77-E8)/D7,3)</f>
        <v>0.502</v>
      </c>
    </row>
    <row r="91" spans="1:8" x14ac:dyDescent="0.25">
      <c r="A91" s="7" t="s">
        <v>96</v>
      </c>
      <c r="E91" s="19">
        <f>ROUND((E86-E8)/D7,3)</f>
        <v>0.64</v>
      </c>
    </row>
    <row r="93" spans="1:8" x14ac:dyDescent="0.25">
      <c r="A93" t="s">
        <v>93</v>
      </c>
      <c r="E93" s="15">
        <v>180</v>
      </c>
    </row>
    <row r="94" spans="1:8" x14ac:dyDescent="0.25">
      <c r="A94" t="s">
        <v>94</v>
      </c>
      <c r="D94" s="18">
        <v>0.05</v>
      </c>
      <c r="E94" s="8">
        <f>ROUND(E9*D94,2)</f>
        <v>50.05</v>
      </c>
    </row>
    <row r="96" spans="1:8" x14ac:dyDescent="0.25">
      <c r="A96" s="7" t="s">
        <v>97</v>
      </c>
      <c r="E96" s="19">
        <f>ROUND((E86+E93+E94-E8)/D7,3)</f>
        <v>0.84899999999999998</v>
      </c>
    </row>
  </sheetData>
  <mergeCells count="4">
    <mergeCell ref="A1:H1"/>
    <mergeCell ref="A2:H2"/>
    <mergeCell ref="A3:H3"/>
    <mergeCell ref="F4:G4"/>
  </mergeCells>
  <pageMargins left="0.25" right="0.25" top="0.75" bottom="0.75" header="0.3" footer="0.3"/>
  <pageSetup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93E7A-0139-4583-B1EA-14E3EC1BC33C}">
  <dimension ref="A1:H112"/>
  <sheetViews>
    <sheetView topLeftCell="A16" workbookViewId="0">
      <selection activeCell="D34" sqref="D34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162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436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437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56</v>
      </c>
      <c r="B7" s="9" t="s">
        <v>124</v>
      </c>
      <c r="C7" s="49">
        <f>IF(Calculator!B7="Corn",Calculator!B13,IF(Calculator!B19="Corn",Calculator!B25,5.17))</f>
        <v>6</v>
      </c>
      <c r="D7" s="50">
        <f>IF(Calculator!B7="Corn",Calculator!B10,IF(Calculator!B19="Corn",Calculator!B22,170))</f>
        <v>220</v>
      </c>
      <c r="E7" s="28">
        <f>ROUND(C7*D7,2)</f>
        <v>1320</v>
      </c>
      <c r="F7" s="11">
        <v>0</v>
      </c>
      <c r="G7" s="28">
        <f>ROUND(E7*F7,2)</f>
        <v>0</v>
      </c>
      <c r="H7" s="28">
        <f>ROUND(E7-G7,2)</f>
        <v>1320</v>
      </c>
    </row>
    <row r="8" spans="1:8" x14ac:dyDescent="0.25">
      <c r="A8" s="7" t="s">
        <v>11</v>
      </c>
      <c r="C8" s="30"/>
      <c r="E8" s="30">
        <f>SUM(E7:E7)</f>
        <v>1320</v>
      </c>
      <c r="G8" s="12">
        <f>SUM(G7:G7)</f>
        <v>0</v>
      </c>
      <c r="H8" s="12">
        <f>ROUND(E8-G8,2)</f>
        <v>1320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1</v>
      </c>
      <c r="E12" s="30">
        <f>ROUND(C12*D12,2)</f>
        <v>7.6</v>
      </c>
      <c r="F12" s="16">
        <v>0</v>
      </c>
      <c r="G12" s="30">
        <f>ROUND(E12*F12,2)</f>
        <v>0</v>
      </c>
      <c r="H12" s="30">
        <f>ROUND(E12-G12,2)</f>
        <v>7.6</v>
      </c>
    </row>
    <row r="13" spans="1:8" x14ac:dyDescent="0.25">
      <c r="A13" s="14" t="s">
        <v>57</v>
      </c>
      <c r="B13" s="14" t="s">
        <v>16</v>
      </c>
      <c r="C13" s="15">
        <v>6.4</v>
      </c>
      <c r="D13" s="14">
        <v>1.2</v>
      </c>
      <c r="E13" s="30">
        <f>ROUND(C13*D13,2)</f>
        <v>7.68</v>
      </c>
      <c r="F13" s="16">
        <v>0</v>
      </c>
      <c r="G13" s="30">
        <f>ROUND(E13*F13,2)</f>
        <v>0</v>
      </c>
      <c r="H13" s="30">
        <f>ROUND(E13-G13,2)</f>
        <v>7.68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125</v>
      </c>
      <c r="B15" s="14" t="s">
        <v>21</v>
      </c>
      <c r="C15" s="15">
        <v>50</v>
      </c>
      <c r="D15" s="14">
        <v>1.63</v>
      </c>
      <c r="E15" s="30">
        <f>ROUND(C15*D15,2)</f>
        <v>81.5</v>
      </c>
      <c r="F15" s="16">
        <v>0</v>
      </c>
      <c r="G15" s="30">
        <f>ROUND(E15*F15,2)</f>
        <v>0</v>
      </c>
      <c r="H15" s="30">
        <f>ROUND(E15-G15,2)</f>
        <v>81.5</v>
      </c>
    </row>
    <row r="16" spans="1:8" x14ac:dyDescent="0.25">
      <c r="A16" s="14" t="s">
        <v>22</v>
      </c>
      <c r="B16" s="14" t="s">
        <v>21</v>
      </c>
      <c r="C16" s="15">
        <v>46.6</v>
      </c>
      <c r="D16" s="14">
        <v>1.25</v>
      </c>
      <c r="E16" s="30">
        <f>ROUND(C16*D16,2)</f>
        <v>58.25</v>
      </c>
      <c r="F16" s="16">
        <v>0</v>
      </c>
      <c r="G16" s="30">
        <f>ROUND(E16*F16,2)</f>
        <v>0</v>
      </c>
      <c r="H16" s="30">
        <f>ROUND(E16-G16,2)</f>
        <v>58.25</v>
      </c>
    </row>
    <row r="17" spans="1:8" x14ac:dyDescent="0.25">
      <c r="A17" s="14" t="s">
        <v>126</v>
      </c>
      <c r="B17" s="14" t="s">
        <v>19</v>
      </c>
      <c r="C17" s="15">
        <v>4.41</v>
      </c>
      <c r="D17" s="14">
        <v>19.3063</v>
      </c>
      <c r="E17" s="30">
        <f>ROUND(C17*D17,2)</f>
        <v>85.14</v>
      </c>
      <c r="F17" s="16">
        <v>0</v>
      </c>
      <c r="G17" s="30">
        <f>ROUND(E17*F17,2)</f>
        <v>0</v>
      </c>
      <c r="H17" s="30">
        <f>ROUND(E17-G17,2)</f>
        <v>85.14</v>
      </c>
    </row>
    <row r="18" spans="1:8" x14ac:dyDescent="0.25">
      <c r="A18" s="14" t="s">
        <v>103</v>
      </c>
      <c r="B18" s="14" t="s">
        <v>19</v>
      </c>
      <c r="C18" s="15">
        <v>4.3</v>
      </c>
      <c r="D18" s="14">
        <v>36.72</v>
      </c>
      <c r="E18" s="30">
        <f>ROUND(C18*D18,2)</f>
        <v>157.9</v>
      </c>
      <c r="F18" s="16">
        <v>0</v>
      </c>
      <c r="G18" s="30">
        <f>ROUND(E18*F18,2)</f>
        <v>0</v>
      </c>
      <c r="H18" s="30">
        <f>ROUND(E18-G18,2)</f>
        <v>157.9</v>
      </c>
    </row>
    <row r="19" spans="1:8" x14ac:dyDescent="0.25">
      <c r="A19" s="13" t="s">
        <v>24</v>
      </c>
      <c r="C19" s="30"/>
      <c r="E19" s="30"/>
    </row>
    <row r="20" spans="1:8" x14ac:dyDescent="0.25">
      <c r="A20" s="14" t="s">
        <v>25</v>
      </c>
      <c r="B20" s="14" t="s">
        <v>18</v>
      </c>
      <c r="C20" s="15">
        <v>0.34</v>
      </c>
      <c r="D20" s="14">
        <v>32</v>
      </c>
      <c r="E20" s="30">
        <f>ROUND(C20*D20,2)</f>
        <v>10.88</v>
      </c>
      <c r="F20" s="16">
        <v>0</v>
      </c>
      <c r="G20" s="30">
        <f>ROUND(E20*F20,2)</f>
        <v>0</v>
      </c>
      <c r="H20" s="30">
        <f>ROUND(E20-G20,2)</f>
        <v>10.88</v>
      </c>
    </row>
    <row r="21" spans="1:8" x14ac:dyDescent="0.25">
      <c r="A21" s="14" t="s">
        <v>59</v>
      </c>
      <c r="B21" s="14" t="s">
        <v>26</v>
      </c>
      <c r="C21" s="15">
        <v>14.3</v>
      </c>
      <c r="D21" s="14">
        <v>0.5</v>
      </c>
      <c r="E21" s="30">
        <f>ROUND(C21*D21,2)</f>
        <v>7.15</v>
      </c>
      <c r="F21" s="16">
        <v>0</v>
      </c>
      <c r="G21" s="30">
        <f>ROUND(E21*F21,2)</f>
        <v>0</v>
      </c>
      <c r="H21" s="30">
        <f>ROUND(E21-G21,2)</f>
        <v>7.15</v>
      </c>
    </row>
    <row r="22" spans="1:8" x14ac:dyDescent="0.25">
      <c r="A22" s="14" t="s">
        <v>104</v>
      </c>
      <c r="B22" s="14" t="s">
        <v>26</v>
      </c>
      <c r="C22" s="15">
        <v>13.86</v>
      </c>
      <c r="D22" s="14">
        <v>1</v>
      </c>
      <c r="E22" s="30">
        <f>ROUND(C22*D22,2)</f>
        <v>13.86</v>
      </c>
      <c r="F22" s="16">
        <v>0</v>
      </c>
      <c r="G22" s="30">
        <f>ROUND(E22*F22,2)</f>
        <v>0</v>
      </c>
      <c r="H22" s="30">
        <f>ROUND(E22-G22,2)</f>
        <v>13.86</v>
      </c>
    </row>
    <row r="23" spans="1:8" x14ac:dyDescent="0.25">
      <c r="A23" s="14" t="s">
        <v>127</v>
      </c>
      <c r="B23" s="14" t="s">
        <v>26</v>
      </c>
      <c r="C23" s="15">
        <v>3</v>
      </c>
      <c r="D23" s="14">
        <v>4</v>
      </c>
      <c r="E23" s="30">
        <f>ROUND(C23*D23,2)</f>
        <v>12</v>
      </c>
      <c r="F23" s="16">
        <v>0</v>
      </c>
      <c r="G23" s="30">
        <f>ROUND(E23*F23,2)</f>
        <v>0</v>
      </c>
      <c r="H23" s="30">
        <f>ROUND(E23-G23,2)</f>
        <v>12</v>
      </c>
    </row>
    <row r="24" spans="1:8" x14ac:dyDescent="0.25">
      <c r="A24" s="14" t="s">
        <v>128</v>
      </c>
      <c r="B24" s="14" t="s">
        <v>26</v>
      </c>
      <c r="C24" s="15">
        <v>10.5</v>
      </c>
      <c r="D24" s="14">
        <v>3.6</v>
      </c>
      <c r="E24" s="30">
        <f>ROUND(C24*D24,2)</f>
        <v>37.799999999999997</v>
      </c>
      <c r="F24" s="16">
        <v>0</v>
      </c>
      <c r="G24" s="30">
        <f>ROUND(E24*F24,2)</f>
        <v>0</v>
      </c>
      <c r="H24" s="30">
        <f>ROUND(E24-G24,2)</f>
        <v>37.799999999999997</v>
      </c>
    </row>
    <row r="25" spans="1:8" x14ac:dyDescent="0.25">
      <c r="A25" s="13" t="s">
        <v>27</v>
      </c>
      <c r="C25" s="30"/>
      <c r="E25" s="30"/>
    </row>
    <row r="26" spans="1:8" x14ac:dyDescent="0.25">
      <c r="A26" s="14" t="s">
        <v>110</v>
      </c>
      <c r="B26" s="14" t="s">
        <v>18</v>
      </c>
      <c r="C26" s="15">
        <v>1.1299999999999999</v>
      </c>
      <c r="D26" s="14">
        <v>1.2804</v>
      </c>
      <c r="E26" s="30">
        <f>ROUND(C26*D26,2)</f>
        <v>1.45</v>
      </c>
      <c r="F26" s="16">
        <v>0</v>
      </c>
      <c r="G26" s="30">
        <f>ROUND(E26*F26,2)</f>
        <v>0</v>
      </c>
      <c r="H26" s="30">
        <f>ROUND(E26-G26,2)</f>
        <v>1.45</v>
      </c>
    </row>
    <row r="27" spans="1:8" x14ac:dyDescent="0.25">
      <c r="A27" s="14" t="s">
        <v>129</v>
      </c>
      <c r="B27" s="14" t="s">
        <v>18</v>
      </c>
      <c r="C27" s="15">
        <v>2.06</v>
      </c>
      <c r="D27" s="14">
        <v>4</v>
      </c>
      <c r="E27" s="30">
        <f>ROUND(C27*D27,2)</f>
        <v>8.24</v>
      </c>
      <c r="F27" s="16">
        <v>0</v>
      </c>
      <c r="G27" s="30">
        <f>ROUND(E27*F27,2)</f>
        <v>0</v>
      </c>
      <c r="H27" s="30">
        <f>ROUND(E27-G27,2)</f>
        <v>8.24</v>
      </c>
    </row>
    <row r="28" spans="1:8" x14ac:dyDescent="0.25">
      <c r="A28" s="13" t="s">
        <v>33</v>
      </c>
      <c r="C28" s="30"/>
      <c r="E28" s="30"/>
    </row>
    <row r="29" spans="1:8" x14ac:dyDescent="0.25">
      <c r="A29" s="14" t="s">
        <v>130</v>
      </c>
      <c r="B29" s="14" t="s">
        <v>60</v>
      </c>
      <c r="C29" s="15">
        <v>2.93</v>
      </c>
      <c r="D29" s="14">
        <v>28</v>
      </c>
      <c r="E29" s="30">
        <f>ROUND(C29*D29,2)</f>
        <v>82.04</v>
      </c>
      <c r="F29" s="16">
        <v>0</v>
      </c>
      <c r="G29" s="30">
        <f>ROUND(E29*F29,2)</f>
        <v>0</v>
      </c>
      <c r="H29" s="30">
        <f>ROUND(E29-G29,2)</f>
        <v>82.04</v>
      </c>
    </row>
    <row r="30" spans="1:8" x14ac:dyDescent="0.25">
      <c r="A30" s="13" t="s">
        <v>61</v>
      </c>
      <c r="C30" s="30"/>
      <c r="E30" s="30"/>
    </row>
    <row r="31" spans="1:8" x14ac:dyDescent="0.25">
      <c r="A31" s="14" t="s">
        <v>62</v>
      </c>
      <c r="B31" s="14" t="s">
        <v>48</v>
      </c>
      <c r="C31" s="15">
        <v>7.5</v>
      </c>
      <c r="D31" s="14">
        <v>1</v>
      </c>
      <c r="E31" s="30">
        <f>ROUND(C31*D31,2)</f>
        <v>7.5</v>
      </c>
      <c r="F31" s="16">
        <v>0</v>
      </c>
      <c r="G31" s="30">
        <f>ROUND(E31*F31,2)</f>
        <v>0</v>
      </c>
      <c r="H31" s="30">
        <f>ROUND(E31-G31,2)</f>
        <v>7.5</v>
      </c>
    </row>
    <row r="32" spans="1:8" x14ac:dyDescent="0.25">
      <c r="A32" s="13" t="s">
        <v>131</v>
      </c>
      <c r="C32" s="30"/>
      <c r="E32" s="30"/>
    </row>
    <row r="33" spans="1:8" x14ac:dyDescent="0.25">
      <c r="A33" s="14" t="s">
        <v>132</v>
      </c>
      <c r="B33" s="14" t="s">
        <v>124</v>
      </c>
      <c r="C33" s="15">
        <v>0.23</v>
      </c>
      <c r="D33" s="14">
        <f>D7</f>
        <v>220</v>
      </c>
      <c r="E33" s="30">
        <f>ROUND(C33*D33,2)</f>
        <v>50.6</v>
      </c>
      <c r="F33" s="16">
        <v>0</v>
      </c>
      <c r="G33" s="30">
        <f>ROUND(E33*F33,2)</f>
        <v>0</v>
      </c>
      <c r="H33" s="30">
        <f>ROUND(E33-G33,2)</f>
        <v>50.6</v>
      </c>
    </row>
    <row r="34" spans="1:8" x14ac:dyDescent="0.25">
      <c r="A34" s="13" t="s">
        <v>34</v>
      </c>
      <c r="C34" s="30"/>
      <c r="E34" s="30"/>
    </row>
    <row r="35" spans="1:8" x14ac:dyDescent="0.25">
      <c r="A35" s="14" t="s">
        <v>35</v>
      </c>
      <c r="B35" s="14" t="s">
        <v>36</v>
      </c>
      <c r="C35" s="15">
        <v>58</v>
      </c>
      <c r="D35" s="14">
        <v>0.66600000000000004</v>
      </c>
      <c r="E35" s="30">
        <f>ROUND(C35*D35,2)</f>
        <v>38.630000000000003</v>
      </c>
      <c r="F35" s="16">
        <v>0</v>
      </c>
      <c r="G35" s="30">
        <f>ROUND(E35*F35,2)</f>
        <v>0</v>
      </c>
      <c r="H35" s="30">
        <f>ROUND(E35-G35,2)</f>
        <v>38.630000000000003</v>
      </c>
    </row>
    <row r="36" spans="1:8" x14ac:dyDescent="0.25">
      <c r="A36" s="13" t="s">
        <v>116</v>
      </c>
      <c r="C36" s="30"/>
      <c r="E36" s="30"/>
    </row>
    <row r="37" spans="1:8" x14ac:dyDescent="0.25">
      <c r="A37" s="14" t="s">
        <v>133</v>
      </c>
      <c r="B37" s="14" t="s">
        <v>48</v>
      </c>
      <c r="C37" s="15">
        <v>6</v>
      </c>
      <c r="D37" s="14">
        <v>1</v>
      </c>
      <c r="E37" s="30">
        <f>ROUND(C37*D37,2)</f>
        <v>6</v>
      </c>
      <c r="F37" s="16">
        <v>0</v>
      </c>
      <c r="G37" s="30">
        <f>ROUND(E37*F37,2)</f>
        <v>0</v>
      </c>
      <c r="H37" s="30">
        <f>ROUND(E37-G37,2)</f>
        <v>6</v>
      </c>
    </row>
    <row r="38" spans="1:8" x14ac:dyDescent="0.25">
      <c r="A38" s="13" t="s">
        <v>118</v>
      </c>
      <c r="C38" s="30"/>
      <c r="E38" s="30"/>
    </row>
    <row r="39" spans="1:8" x14ac:dyDescent="0.25">
      <c r="A39" s="14" t="s">
        <v>119</v>
      </c>
      <c r="B39" s="14" t="s">
        <v>48</v>
      </c>
      <c r="C39" s="15">
        <v>10</v>
      </c>
      <c r="D39" s="14">
        <v>0.33300000000000002</v>
      </c>
      <c r="E39" s="30">
        <f>ROUND(C39*D39,2)</f>
        <v>3.33</v>
      </c>
      <c r="F39" s="16">
        <v>0</v>
      </c>
      <c r="G39" s="30">
        <f>ROUND(E39*F39,2)</f>
        <v>0</v>
      </c>
      <c r="H39" s="30">
        <f>ROUND(E39-G39,2)</f>
        <v>3.33</v>
      </c>
    </row>
    <row r="40" spans="1:8" x14ac:dyDescent="0.25">
      <c r="A40" s="13" t="s">
        <v>37</v>
      </c>
      <c r="C40" s="30"/>
      <c r="E40" s="30"/>
    </row>
    <row r="41" spans="1:8" x14ac:dyDescent="0.25">
      <c r="A41" s="14" t="s">
        <v>38</v>
      </c>
      <c r="B41" s="14" t="s">
        <v>39</v>
      </c>
      <c r="C41" s="15">
        <v>16.54</v>
      </c>
      <c r="D41" s="14">
        <v>0.49030000000000001</v>
      </c>
      <c r="E41" s="30">
        <f>ROUND(C41*D41,2)</f>
        <v>8.11</v>
      </c>
      <c r="F41" s="16">
        <v>0</v>
      </c>
      <c r="G41" s="30">
        <f>ROUND(E41*F41,2)</f>
        <v>0</v>
      </c>
      <c r="H41" s="30">
        <f>ROUND(E41-G41,2)</f>
        <v>8.11</v>
      </c>
    </row>
    <row r="42" spans="1:8" x14ac:dyDescent="0.25">
      <c r="A42" s="14" t="s">
        <v>134</v>
      </c>
      <c r="B42" s="14" t="s">
        <v>39</v>
      </c>
      <c r="C42" s="15">
        <v>16.54</v>
      </c>
      <c r="D42" s="14">
        <v>0.10100000000000001</v>
      </c>
      <c r="E42" s="30">
        <f>ROUND(C42*D42,2)</f>
        <v>1.67</v>
      </c>
      <c r="F42" s="16">
        <v>0</v>
      </c>
      <c r="G42" s="30">
        <f>ROUND(E42*F42,2)</f>
        <v>0</v>
      </c>
      <c r="H42" s="30">
        <f>ROUND(E42-G42,2)</f>
        <v>1.67</v>
      </c>
    </row>
    <row r="43" spans="1:8" x14ac:dyDescent="0.25">
      <c r="A43" s="14" t="s">
        <v>91</v>
      </c>
      <c r="B43" s="14" t="s">
        <v>39</v>
      </c>
      <c r="C43" s="15">
        <v>16.54</v>
      </c>
      <c r="D43" s="14">
        <v>1.7600000000000001E-2</v>
      </c>
      <c r="E43" s="30">
        <f>ROUND(C43*D43,2)</f>
        <v>0.28999999999999998</v>
      </c>
      <c r="F43" s="16">
        <v>0</v>
      </c>
      <c r="G43" s="30">
        <f>ROUND(E43*F43,2)</f>
        <v>0</v>
      </c>
      <c r="H43" s="30">
        <f>ROUND(E43-G43,2)</f>
        <v>0.28999999999999998</v>
      </c>
    </row>
    <row r="44" spans="1:8" x14ac:dyDescent="0.25">
      <c r="A44" s="13" t="s">
        <v>43</v>
      </c>
      <c r="C44" s="30"/>
      <c r="E44" s="30"/>
    </row>
    <row r="45" spans="1:8" x14ac:dyDescent="0.25">
      <c r="A45" s="14" t="s">
        <v>42</v>
      </c>
      <c r="B45" s="14" t="s">
        <v>39</v>
      </c>
      <c r="C45" s="15">
        <v>9.06</v>
      </c>
      <c r="D45" s="14">
        <v>0.1176</v>
      </c>
      <c r="E45" s="30">
        <f>ROUND(C45*D45,2)</f>
        <v>1.07</v>
      </c>
      <c r="F45" s="16">
        <v>0</v>
      </c>
      <c r="G45" s="30">
        <f>ROUND(E45*F45,2)</f>
        <v>0</v>
      </c>
      <c r="H45" s="30">
        <f>ROUND(E45-G45,2)</f>
        <v>1.07</v>
      </c>
    </row>
    <row r="46" spans="1:8" x14ac:dyDescent="0.25">
      <c r="A46" s="14" t="s">
        <v>91</v>
      </c>
      <c r="B46" s="14" t="s">
        <v>39</v>
      </c>
      <c r="C46" s="15">
        <v>9.06</v>
      </c>
      <c r="D46" s="14">
        <v>8.8000000000000005E-3</v>
      </c>
      <c r="E46" s="30">
        <f>ROUND(C46*D46,2)</f>
        <v>0.08</v>
      </c>
      <c r="F46" s="16">
        <v>0</v>
      </c>
      <c r="G46" s="30">
        <f>ROUND(E46*F46,2)</f>
        <v>0</v>
      </c>
      <c r="H46" s="30">
        <f>ROUND(E46-G46,2)</f>
        <v>0.08</v>
      </c>
    </row>
    <row r="47" spans="1:8" x14ac:dyDescent="0.25">
      <c r="A47" s="14" t="s">
        <v>44</v>
      </c>
      <c r="B47" s="14" t="s">
        <v>39</v>
      </c>
      <c r="C47" s="15">
        <v>16.55</v>
      </c>
      <c r="D47" s="14">
        <v>0.54800000000000004</v>
      </c>
      <c r="E47" s="30">
        <f>ROUND(C47*D47,2)</f>
        <v>9.07</v>
      </c>
      <c r="F47" s="16">
        <v>0</v>
      </c>
      <c r="G47" s="30">
        <f>ROUND(E47*F47,2)</f>
        <v>0</v>
      </c>
      <c r="H47" s="30">
        <f>ROUND(E47-G47,2)</f>
        <v>9.07</v>
      </c>
    </row>
    <row r="48" spans="1:8" x14ac:dyDescent="0.25">
      <c r="A48" s="13" t="s">
        <v>45</v>
      </c>
      <c r="C48" s="30"/>
      <c r="E48" s="30"/>
    </row>
    <row r="49" spans="1:8" x14ac:dyDescent="0.25">
      <c r="A49" s="14" t="s">
        <v>38</v>
      </c>
      <c r="B49" s="14" t="s">
        <v>19</v>
      </c>
      <c r="C49" s="15">
        <v>4.4800000000000004</v>
      </c>
      <c r="D49" s="14">
        <v>5.6787999999999998</v>
      </c>
      <c r="E49" s="30">
        <f>ROUND(C49*D49,2)</f>
        <v>25.44</v>
      </c>
      <c r="F49" s="16">
        <v>0</v>
      </c>
      <c r="G49" s="30">
        <f>ROUND(E49*F49,2)</f>
        <v>0</v>
      </c>
      <c r="H49" s="30">
        <f>ROUND(E49-G49,2)</f>
        <v>25.44</v>
      </c>
    </row>
    <row r="50" spans="1:8" x14ac:dyDescent="0.25">
      <c r="A50" s="14" t="s">
        <v>134</v>
      </c>
      <c r="B50" s="14" t="s">
        <v>19</v>
      </c>
      <c r="C50" s="15">
        <v>4.4800000000000004</v>
      </c>
      <c r="D50" s="14">
        <v>1.3771</v>
      </c>
      <c r="E50" s="30">
        <f>ROUND(C50*D50,2)</f>
        <v>6.17</v>
      </c>
      <c r="F50" s="16">
        <v>0</v>
      </c>
      <c r="G50" s="30">
        <f>ROUND(E50*F50,2)</f>
        <v>0</v>
      </c>
      <c r="H50" s="30">
        <f>ROUND(E50-G50,2)</f>
        <v>6.17</v>
      </c>
    </row>
    <row r="51" spans="1:8" x14ac:dyDescent="0.25">
      <c r="A51" s="14" t="s">
        <v>91</v>
      </c>
      <c r="B51" s="14" t="s">
        <v>19</v>
      </c>
      <c r="C51" s="15">
        <v>4.4800000000000004</v>
      </c>
      <c r="D51" s="14">
        <v>0.15870000000000001</v>
      </c>
      <c r="E51" s="30">
        <f>ROUND(C51*D51,2)</f>
        <v>0.71</v>
      </c>
      <c r="F51" s="16">
        <v>0</v>
      </c>
      <c r="G51" s="30">
        <f>ROUND(E51*F51,2)</f>
        <v>0</v>
      </c>
      <c r="H51" s="30">
        <f>ROUND(E51-G51,2)</f>
        <v>0.71</v>
      </c>
    </row>
    <row r="52" spans="1:8" x14ac:dyDescent="0.25">
      <c r="A52" s="13" t="s">
        <v>47</v>
      </c>
      <c r="C52" s="30"/>
      <c r="E52" s="30"/>
    </row>
    <row r="53" spans="1:8" x14ac:dyDescent="0.25">
      <c r="A53" s="14" t="s">
        <v>42</v>
      </c>
      <c r="B53" s="14" t="s">
        <v>48</v>
      </c>
      <c r="C53" s="15">
        <v>11.13</v>
      </c>
      <c r="D53" s="14">
        <v>1</v>
      </c>
      <c r="E53" s="30">
        <f>ROUND(C53*D53,2)</f>
        <v>11.13</v>
      </c>
      <c r="F53" s="16">
        <v>0</v>
      </c>
      <c r="G53" s="30">
        <f>ROUND(E53*F53,2)</f>
        <v>0</v>
      </c>
      <c r="H53" s="30">
        <f t="shared" ref="H53:H59" si="0">ROUND(E53-G53,2)</f>
        <v>11.13</v>
      </c>
    </row>
    <row r="54" spans="1:8" x14ac:dyDescent="0.25">
      <c r="A54" s="14" t="s">
        <v>38</v>
      </c>
      <c r="B54" s="14" t="s">
        <v>48</v>
      </c>
      <c r="C54" s="15">
        <v>4.2300000000000004</v>
      </c>
      <c r="D54" s="14">
        <v>1</v>
      </c>
      <c r="E54" s="30">
        <f>ROUND(C54*D54,2)</f>
        <v>4.2300000000000004</v>
      </c>
      <c r="F54" s="16">
        <v>0</v>
      </c>
      <c r="G54" s="30">
        <f>ROUND(E54*F54,2)</f>
        <v>0</v>
      </c>
      <c r="H54" s="30">
        <f t="shared" si="0"/>
        <v>4.2300000000000004</v>
      </c>
    </row>
    <row r="55" spans="1:8" x14ac:dyDescent="0.25">
      <c r="A55" s="14" t="s">
        <v>134</v>
      </c>
      <c r="B55" s="14" t="s">
        <v>48</v>
      </c>
      <c r="C55" s="15">
        <v>4.87</v>
      </c>
      <c r="D55" s="14">
        <v>1</v>
      </c>
      <c r="E55" s="30">
        <f>ROUND(C55*D55,2)</f>
        <v>4.87</v>
      </c>
      <c r="F55" s="16">
        <v>0</v>
      </c>
      <c r="G55" s="30">
        <f>ROUND(E55*F55,2)</f>
        <v>0</v>
      </c>
      <c r="H55" s="30">
        <f t="shared" si="0"/>
        <v>4.87</v>
      </c>
    </row>
    <row r="56" spans="1:8" x14ac:dyDescent="0.25">
      <c r="A56" s="14" t="s">
        <v>91</v>
      </c>
      <c r="B56" s="14" t="s">
        <v>48</v>
      </c>
      <c r="C56" s="15">
        <v>0.2</v>
      </c>
      <c r="D56" s="14">
        <v>1</v>
      </c>
      <c r="E56" s="30">
        <f>ROUND(C56*D56,2)</f>
        <v>0.2</v>
      </c>
      <c r="F56" s="16">
        <v>0</v>
      </c>
      <c r="G56" s="30">
        <f>ROUND(E56*F56,2)</f>
        <v>0</v>
      </c>
      <c r="H56" s="30">
        <f t="shared" si="0"/>
        <v>0.2</v>
      </c>
    </row>
    <row r="57" spans="1:8" x14ac:dyDescent="0.25">
      <c r="A57" s="9" t="s">
        <v>49</v>
      </c>
      <c r="B57" s="9" t="s">
        <v>48</v>
      </c>
      <c r="C57" s="10">
        <v>28.3</v>
      </c>
      <c r="D57" s="9">
        <v>1</v>
      </c>
      <c r="E57" s="28">
        <f>ROUND(C57*D57,2)</f>
        <v>28.3</v>
      </c>
      <c r="F57" s="11">
        <v>0</v>
      </c>
      <c r="G57" s="28">
        <f>ROUND(E57*F57,2)</f>
        <v>0</v>
      </c>
      <c r="H57" s="28">
        <f t="shared" si="0"/>
        <v>28.3</v>
      </c>
    </row>
    <row r="58" spans="1:8" x14ac:dyDescent="0.25">
      <c r="A58" s="7" t="s">
        <v>50</v>
      </c>
      <c r="C58" s="30"/>
      <c r="E58" s="30">
        <f>SUM(E12:E57)</f>
        <v>778.89000000000021</v>
      </c>
      <c r="G58" s="12">
        <f>SUM(G12:G57)</f>
        <v>0</v>
      </c>
      <c r="H58" s="12">
        <f t="shared" si="0"/>
        <v>778.89</v>
      </c>
    </row>
    <row r="59" spans="1:8" x14ac:dyDescent="0.25">
      <c r="A59" s="7" t="s">
        <v>51</v>
      </c>
      <c r="C59" s="30"/>
      <c r="E59" s="30">
        <f>+E8-E58</f>
        <v>541.10999999999979</v>
      </c>
      <c r="G59" s="12">
        <f>+G8-G58</f>
        <v>0</v>
      </c>
      <c r="H59" s="12">
        <f t="shared" si="0"/>
        <v>541.11</v>
      </c>
    </row>
    <row r="60" spans="1:8" x14ac:dyDescent="0.25">
      <c r="A60" t="s">
        <v>12</v>
      </c>
      <c r="C60" s="30"/>
      <c r="E60" s="30"/>
    </row>
    <row r="61" spans="1:8" x14ac:dyDescent="0.25">
      <c r="A61" s="7" t="s">
        <v>52</v>
      </c>
      <c r="C61" s="30"/>
      <c r="E61" s="30"/>
    </row>
    <row r="62" spans="1:8" x14ac:dyDescent="0.25">
      <c r="A62" s="14" t="s">
        <v>42</v>
      </c>
      <c r="B62" s="14" t="s">
        <v>48</v>
      </c>
      <c r="C62" s="15">
        <v>21.14</v>
      </c>
      <c r="D62" s="14">
        <v>1</v>
      </c>
      <c r="E62" s="30">
        <f>ROUND(C62*D62,2)</f>
        <v>21.14</v>
      </c>
      <c r="F62" s="16">
        <v>0</v>
      </c>
      <c r="G62" s="30">
        <f>ROUND(E62*F62,2)</f>
        <v>0</v>
      </c>
      <c r="H62" s="30">
        <f t="shared" ref="H62:H68" si="1">ROUND(E62-G62,2)</f>
        <v>21.14</v>
      </c>
    </row>
    <row r="63" spans="1:8" x14ac:dyDescent="0.25">
      <c r="A63" s="14" t="s">
        <v>38</v>
      </c>
      <c r="B63" s="14" t="s">
        <v>48</v>
      </c>
      <c r="C63" s="15">
        <v>29.9</v>
      </c>
      <c r="D63" s="14">
        <v>1</v>
      </c>
      <c r="E63" s="30">
        <f>ROUND(C63*D63,2)</f>
        <v>29.9</v>
      </c>
      <c r="F63" s="16">
        <v>0</v>
      </c>
      <c r="G63" s="30">
        <f>ROUND(E63*F63,2)</f>
        <v>0</v>
      </c>
      <c r="H63" s="30">
        <f t="shared" si="1"/>
        <v>29.9</v>
      </c>
    </row>
    <row r="64" spans="1:8" x14ac:dyDescent="0.25">
      <c r="A64" s="14" t="s">
        <v>134</v>
      </c>
      <c r="B64" s="14" t="s">
        <v>48</v>
      </c>
      <c r="C64" s="15">
        <v>21.42</v>
      </c>
      <c r="D64" s="14">
        <v>1</v>
      </c>
      <c r="E64" s="30">
        <f>ROUND(C64*D64,2)</f>
        <v>21.42</v>
      </c>
      <c r="F64" s="16">
        <v>0</v>
      </c>
      <c r="G64" s="30">
        <f>ROUND(E64*F64,2)</f>
        <v>0</v>
      </c>
      <c r="H64" s="30">
        <f t="shared" si="1"/>
        <v>21.42</v>
      </c>
    </row>
    <row r="65" spans="1:8" x14ac:dyDescent="0.25">
      <c r="A65" s="9" t="s">
        <v>91</v>
      </c>
      <c r="B65" s="9" t="s">
        <v>48</v>
      </c>
      <c r="C65" s="10">
        <v>1.5</v>
      </c>
      <c r="D65" s="9">
        <v>1</v>
      </c>
      <c r="E65" s="28">
        <f>ROUND(C65*D65,2)</f>
        <v>1.5</v>
      </c>
      <c r="F65" s="11">
        <v>0</v>
      </c>
      <c r="G65" s="28">
        <f>ROUND(E65*F65,2)</f>
        <v>0</v>
      </c>
      <c r="H65" s="28">
        <f t="shared" si="1"/>
        <v>1.5</v>
      </c>
    </row>
    <row r="66" spans="1:8" x14ac:dyDescent="0.25">
      <c r="A66" s="7" t="s">
        <v>53</v>
      </c>
      <c r="C66" s="30"/>
      <c r="E66" s="30">
        <f>SUM(E62:E65)</f>
        <v>73.960000000000008</v>
      </c>
      <c r="G66" s="12">
        <f>SUM(G62:G65)</f>
        <v>0</v>
      </c>
      <c r="H66" s="12">
        <f t="shared" si="1"/>
        <v>73.959999999999994</v>
      </c>
    </row>
    <row r="67" spans="1:8" x14ac:dyDescent="0.25">
      <c r="A67" s="7" t="s">
        <v>54</v>
      </c>
      <c r="C67" s="30"/>
      <c r="E67" s="30">
        <f>+E58+E66</f>
        <v>852.85000000000025</v>
      </c>
      <c r="G67" s="12">
        <f>+G58+G66</f>
        <v>0</v>
      </c>
      <c r="H67" s="12">
        <f t="shared" si="1"/>
        <v>852.85</v>
      </c>
    </row>
    <row r="68" spans="1:8" x14ac:dyDescent="0.25">
      <c r="A68" s="7" t="s">
        <v>55</v>
      </c>
      <c r="C68" s="30"/>
      <c r="E68" s="30">
        <f>+E8-E67</f>
        <v>467.14999999999975</v>
      </c>
      <c r="G68" s="12">
        <f>+G8-G67</f>
        <v>0</v>
      </c>
      <c r="H68" s="12">
        <f t="shared" si="1"/>
        <v>467.15</v>
      </c>
    </row>
    <row r="69" spans="1:8" x14ac:dyDescent="0.25">
      <c r="A69" t="s">
        <v>120</v>
      </c>
      <c r="C69" s="30"/>
      <c r="E69" s="30"/>
    </row>
    <row r="70" spans="1:8" x14ac:dyDescent="0.25">
      <c r="A70" t="s">
        <v>427</v>
      </c>
      <c r="C70" s="30"/>
      <c r="E70" s="30"/>
    </row>
    <row r="71" spans="1:8" x14ac:dyDescent="0.25">
      <c r="C71" s="30"/>
      <c r="E71" s="30"/>
    </row>
    <row r="72" spans="1:8" x14ac:dyDescent="0.25">
      <c r="A72" s="7" t="s">
        <v>121</v>
      </c>
      <c r="C72" s="30"/>
      <c r="E72" s="30"/>
    </row>
    <row r="73" spans="1:8" x14ac:dyDescent="0.25">
      <c r="A73" s="7" t="s">
        <v>122</v>
      </c>
      <c r="C73" s="30"/>
      <c r="E73" s="30"/>
    </row>
    <row r="99" spans="1:5" x14ac:dyDescent="0.25">
      <c r="A99" s="7" t="s">
        <v>50</v>
      </c>
      <c r="E99" s="34">
        <f>VLOOKUP(A99,$A$1:$H$98,5,FALSE)</f>
        <v>778.89000000000021</v>
      </c>
    </row>
    <row r="100" spans="1:5" x14ac:dyDescent="0.25">
      <c r="A100" s="7" t="s">
        <v>295</v>
      </c>
      <c r="E100" s="34">
        <f>VLOOKUP(A100,$A$1:$H$98,5,FALSE)</f>
        <v>73.960000000000008</v>
      </c>
    </row>
    <row r="101" spans="1:5" x14ac:dyDescent="0.25">
      <c r="A101" s="7" t="s">
        <v>296</v>
      </c>
      <c r="E101" s="34">
        <f t="shared" ref="E101:E102" si="2">VLOOKUP(A101,$A$1:$H$98,5,FALSE)</f>
        <v>852.85000000000025</v>
      </c>
    </row>
    <row r="102" spans="1:5" x14ac:dyDescent="0.25">
      <c r="A102" s="7" t="s">
        <v>55</v>
      </c>
      <c r="E102" s="34">
        <f t="shared" si="2"/>
        <v>467.14999999999975</v>
      </c>
    </row>
    <row r="104" spans="1:5" x14ac:dyDescent="0.25">
      <c r="A104" s="39" t="s">
        <v>257</v>
      </c>
      <c r="D104" s="39" t="s">
        <v>258</v>
      </c>
    </row>
    <row r="105" spans="1:5" x14ac:dyDescent="0.25">
      <c r="B105" s="34">
        <f>E102</f>
        <v>467.14999999999975</v>
      </c>
      <c r="E105" s="34">
        <f>E102</f>
        <v>467.14999999999975</v>
      </c>
    </row>
    <row r="106" spans="1:5" x14ac:dyDescent="0.25">
      <c r="A106">
        <f>A107-Calculator!$B$15</f>
        <v>205</v>
      </c>
      <c r="B106">
        <f t="dataTable" ref="B106:B112" dt2D="0" dtr="0" r1="D7" ca="1"/>
        <v>380.5999999999998</v>
      </c>
      <c r="D106">
        <f>D107-Calculator!$B$27</f>
        <v>45</v>
      </c>
      <c r="E106">
        <f t="dataTable" ref="E106:E112" dt2D="0" dtr="0" r1="D7"/>
        <v>-542.60000000000025</v>
      </c>
    </row>
    <row r="107" spans="1:5" x14ac:dyDescent="0.25">
      <c r="A107">
        <f>A108-Calculator!$B$15</f>
        <v>210</v>
      </c>
      <c r="B107">
        <v>409.44999999999982</v>
      </c>
      <c r="D107">
        <f>D108-Calculator!$B$27</f>
        <v>50</v>
      </c>
      <c r="E107">
        <v>-513.75000000000023</v>
      </c>
    </row>
    <row r="108" spans="1:5" x14ac:dyDescent="0.25">
      <c r="A108">
        <f>A109-Calculator!$B$15</f>
        <v>215</v>
      </c>
      <c r="B108">
        <v>438.29999999999973</v>
      </c>
      <c r="D108">
        <f>D109-Calculator!$B$27</f>
        <v>55</v>
      </c>
      <c r="E108">
        <v>-484.9000000000002</v>
      </c>
    </row>
    <row r="109" spans="1:5" x14ac:dyDescent="0.25">
      <c r="A109">
        <f>Calculator!B10</f>
        <v>220</v>
      </c>
      <c r="B109">
        <v>467.14999999999975</v>
      </c>
      <c r="D109">
        <f>Calculator!B22</f>
        <v>60</v>
      </c>
      <c r="E109">
        <v>-456.05000000000018</v>
      </c>
    </row>
    <row r="110" spans="1:5" x14ac:dyDescent="0.25">
      <c r="A110">
        <f>A109+Calculator!$B$15</f>
        <v>225</v>
      </c>
      <c r="B110">
        <v>495.99999999999977</v>
      </c>
      <c r="D110">
        <f>D109+Calculator!$B$27</f>
        <v>65</v>
      </c>
      <c r="E110">
        <v>-427.20000000000027</v>
      </c>
    </row>
    <row r="111" spans="1:5" x14ac:dyDescent="0.25">
      <c r="A111">
        <f>A110+Calculator!$B$15</f>
        <v>230</v>
      </c>
      <c r="B111">
        <v>524.8499999999998</v>
      </c>
      <c r="D111">
        <f>D110+Calculator!$B$27</f>
        <v>70</v>
      </c>
      <c r="E111">
        <v>-398.35000000000025</v>
      </c>
    </row>
    <row r="112" spans="1:5" x14ac:dyDescent="0.25">
      <c r="A112">
        <f>A111+Calculator!$B$15</f>
        <v>235</v>
      </c>
      <c r="B112">
        <v>553.69999999999982</v>
      </c>
      <c r="D112">
        <f>D111+Calculator!$B$27</f>
        <v>75</v>
      </c>
      <c r="E112">
        <v>-369.50000000000023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4FA74-1788-4394-83CB-2E3AE4648EB2}">
  <dimension ref="A1:H112"/>
  <sheetViews>
    <sheetView topLeftCell="A16" workbookViewId="0">
      <selection activeCell="D36" sqref="D36"/>
    </sheetView>
  </sheetViews>
  <sheetFormatPr defaultRowHeight="15" x14ac:dyDescent="0.25"/>
  <cols>
    <col min="1" max="1" width="25.7109375" customWidth="1"/>
  </cols>
  <sheetData>
    <row r="1" spans="1:8" x14ac:dyDescent="0.25">
      <c r="A1" s="59" t="s">
        <v>214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434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435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56</v>
      </c>
      <c r="B7" s="9" t="s">
        <v>124</v>
      </c>
      <c r="C7" s="49">
        <f>IF(Calculator!B7="Corn",Calculator!B13,IF(Calculator!B19="Corn",Calculator!B25,5.17))</f>
        <v>6</v>
      </c>
      <c r="D7" s="50">
        <f>IF(Calculator!B7="Corn",Calculator!B10,IF(Calculator!B19="Corn",Calculator!B22,220))</f>
        <v>220</v>
      </c>
      <c r="E7" s="28">
        <f>ROUND(C7*D7,2)</f>
        <v>1320</v>
      </c>
      <c r="F7" s="11">
        <v>0</v>
      </c>
      <c r="G7" s="28">
        <f>ROUND(E7*F7,2)</f>
        <v>0</v>
      </c>
      <c r="H7" s="28">
        <f>ROUND(E7-G7,2)</f>
        <v>1320</v>
      </c>
    </row>
    <row r="8" spans="1:8" x14ac:dyDescent="0.25">
      <c r="A8" s="7" t="s">
        <v>11</v>
      </c>
      <c r="C8" s="30"/>
      <c r="E8" s="30">
        <f>SUM(E7:E7)</f>
        <v>1320</v>
      </c>
      <c r="G8" s="12">
        <f>SUM(G7:G7)</f>
        <v>0</v>
      </c>
      <c r="H8" s="12">
        <f>ROUND(E8-G8,2)</f>
        <v>1320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1</v>
      </c>
      <c r="E12" s="30">
        <f>ROUND(C12*D12,2)</f>
        <v>7.6</v>
      </c>
      <c r="F12" s="16">
        <v>0</v>
      </c>
      <c r="G12" s="30">
        <f>ROUND(E12*F12,2)</f>
        <v>0</v>
      </c>
      <c r="H12" s="30">
        <f>ROUND(E12-G12,2)</f>
        <v>7.6</v>
      </c>
    </row>
    <row r="13" spans="1:8" x14ac:dyDescent="0.25">
      <c r="A13" s="14" t="s">
        <v>57</v>
      </c>
      <c r="B13" s="14" t="s">
        <v>16</v>
      </c>
      <c r="C13" s="15">
        <v>6.4</v>
      </c>
      <c r="D13" s="14">
        <v>1.2</v>
      </c>
      <c r="E13" s="30">
        <f>ROUND(C13*D13,2)</f>
        <v>7.68</v>
      </c>
      <c r="F13" s="16">
        <v>0</v>
      </c>
      <c r="G13" s="30">
        <f>ROUND(E13*F13,2)</f>
        <v>0</v>
      </c>
      <c r="H13" s="30">
        <f>ROUND(E13-G13,2)</f>
        <v>7.68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125</v>
      </c>
      <c r="B15" s="14" t="s">
        <v>21</v>
      </c>
      <c r="C15" s="15">
        <v>50</v>
      </c>
      <c r="D15" s="14">
        <v>1.9570000000000001</v>
      </c>
      <c r="E15" s="30">
        <f>ROUND(C15*D15,2)</f>
        <v>97.85</v>
      </c>
      <c r="F15" s="16">
        <v>0</v>
      </c>
      <c r="G15" s="30">
        <f>ROUND(E15*F15,2)</f>
        <v>0</v>
      </c>
      <c r="H15" s="30">
        <f>ROUND(E15-G15,2)</f>
        <v>97.85</v>
      </c>
    </row>
    <row r="16" spans="1:8" x14ac:dyDescent="0.25">
      <c r="A16" s="14" t="s">
        <v>22</v>
      </c>
      <c r="B16" s="14" t="s">
        <v>21</v>
      </c>
      <c r="C16" s="15">
        <v>46.6</v>
      </c>
      <c r="D16" s="14">
        <v>1.5</v>
      </c>
      <c r="E16" s="30">
        <f>ROUND(C16*D16,2)</f>
        <v>69.900000000000006</v>
      </c>
      <c r="F16" s="16">
        <v>0</v>
      </c>
      <c r="G16" s="30">
        <f>ROUND(E16*F16,2)</f>
        <v>0</v>
      </c>
      <c r="H16" s="30">
        <f>ROUND(E16-G16,2)</f>
        <v>69.900000000000006</v>
      </c>
    </row>
    <row r="17" spans="1:8" x14ac:dyDescent="0.25">
      <c r="A17" s="14" t="s">
        <v>126</v>
      </c>
      <c r="B17" s="14" t="s">
        <v>19</v>
      </c>
      <c r="C17" s="15">
        <v>4.41</v>
      </c>
      <c r="D17" s="14">
        <v>32.171199999999999</v>
      </c>
      <c r="E17" s="30">
        <f>ROUND(C17*D17,2)</f>
        <v>141.87</v>
      </c>
      <c r="F17" s="16">
        <v>0</v>
      </c>
      <c r="G17" s="30">
        <f>ROUND(E17*F17,2)</f>
        <v>0</v>
      </c>
      <c r="H17" s="30">
        <f>ROUND(E17-G17,2)</f>
        <v>141.87</v>
      </c>
    </row>
    <row r="18" spans="1:8" x14ac:dyDescent="0.25">
      <c r="A18" s="14" t="s">
        <v>103</v>
      </c>
      <c r="B18" s="14" t="s">
        <v>19</v>
      </c>
      <c r="C18" s="15">
        <v>4.3</v>
      </c>
      <c r="D18" s="14">
        <v>30</v>
      </c>
      <c r="E18" s="30">
        <f>ROUND(C18*D18,2)</f>
        <v>129</v>
      </c>
      <c r="F18" s="16">
        <v>0</v>
      </c>
      <c r="G18" s="30">
        <f>ROUND(E18*F18,2)</f>
        <v>0</v>
      </c>
      <c r="H18" s="30">
        <f>ROUND(E18-G18,2)</f>
        <v>129</v>
      </c>
    </row>
    <row r="19" spans="1:8" x14ac:dyDescent="0.25">
      <c r="A19" s="14" t="s">
        <v>168</v>
      </c>
      <c r="B19" s="14" t="s">
        <v>21</v>
      </c>
      <c r="C19" s="15">
        <v>41.58</v>
      </c>
      <c r="D19" s="14">
        <v>1</v>
      </c>
      <c r="E19" s="30">
        <f>ROUND(C19*D19,2)</f>
        <v>41.58</v>
      </c>
      <c r="F19" s="16">
        <v>0</v>
      </c>
      <c r="G19" s="30">
        <f>ROUND(E19*F19,2)</f>
        <v>0</v>
      </c>
      <c r="H19" s="30">
        <f>ROUND(E19-G19,2)</f>
        <v>41.58</v>
      </c>
    </row>
    <row r="20" spans="1:8" x14ac:dyDescent="0.25">
      <c r="A20" s="13" t="s">
        <v>24</v>
      </c>
      <c r="C20" s="30"/>
      <c r="E20" s="30"/>
    </row>
    <row r="21" spans="1:8" x14ac:dyDescent="0.25">
      <c r="A21" s="14" t="s">
        <v>25</v>
      </c>
      <c r="B21" s="14" t="s">
        <v>18</v>
      </c>
      <c r="C21" s="15">
        <v>0.34</v>
      </c>
      <c r="D21" s="14">
        <v>32</v>
      </c>
      <c r="E21" s="30">
        <f>ROUND(C21*D21,2)</f>
        <v>10.88</v>
      </c>
      <c r="F21" s="16">
        <v>0</v>
      </c>
      <c r="G21" s="30">
        <f>ROUND(E21*F21,2)</f>
        <v>0</v>
      </c>
      <c r="H21" s="30">
        <f>ROUND(E21-G21,2)</f>
        <v>10.88</v>
      </c>
    </row>
    <row r="22" spans="1:8" x14ac:dyDescent="0.25">
      <c r="A22" s="14" t="s">
        <v>59</v>
      </c>
      <c r="B22" s="14" t="s">
        <v>26</v>
      </c>
      <c r="C22" s="15">
        <v>14.3</v>
      </c>
      <c r="D22" s="14">
        <v>0.5</v>
      </c>
      <c r="E22" s="30">
        <f>ROUND(C22*D22,2)</f>
        <v>7.15</v>
      </c>
      <c r="F22" s="16">
        <v>0</v>
      </c>
      <c r="G22" s="30">
        <f>ROUND(E22*F22,2)</f>
        <v>0</v>
      </c>
      <c r="H22" s="30">
        <f>ROUND(E22-G22,2)</f>
        <v>7.15</v>
      </c>
    </row>
    <row r="23" spans="1:8" x14ac:dyDescent="0.25">
      <c r="A23" s="14" t="s">
        <v>104</v>
      </c>
      <c r="B23" s="14" t="s">
        <v>26</v>
      </c>
      <c r="C23" s="15">
        <v>13.86</v>
      </c>
      <c r="D23" s="14">
        <v>1</v>
      </c>
      <c r="E23" s="30">
        <f>ROUND(C23*D23,2)</f>
        <v>13.86</v>
      </c>
      <c r="F23" s="16">
        <v>0</v>
      </c>
      <c r="G23" s="30">
        <f>ROUND(E23*F23,2)</f>
        <v>0</v>
      </c>
      <c r="H23" s="30">
        <f>ROUND(E23-G23,2)</f>
        <v>13.86</v>
      </c>
    </row>
    <row r="24" spans="1:8" x14ac:dyDescent="0.25">
      <c r="A24" s="14" t="s">
        <v>127</v>
      </c>
      <c r="B24" s="14" t="s">
        <v>26</v>
      </c>
      <c r="C24" s="15">
        <v>3</v>
      </c>
      <c r="D24" s="14">
        <v>4</v>
      </c>
      <c r="E24" s="30">
        <f>ROUND(C24*D24,2)</f>
        <v>12</v>
      </c>
      <c r="F24" s="16">
        <v>0</v>
      </c>
      <c r="G24" s="30">
        <f>ROUND(E24*F24,2)</f>
        <v>0</v>
      </c>
      <c r="H24" s="30">
        <f>ROUND(E24-G24,2)</f>
        <v>12</v>
      </c>
    </row>
    <row r="25" spans="1:8" x14ac:dyDescent="0.25">
      <c r="A25" s="14" t="s">
        <v>128</v>
      </c>
      <c r="B25" s="14" t="s">
        <v>26</v>
      </c>
      <c r="C25" s="15">
        <v>10.5</v>
      </c>
      <c r="D25" s="14">
        <v>3.6</v>
      </c>
      <c r="E25" s="30">
        <f>ROUND(C25*D25,2)</f>
        <v>37.799999999999997</v>
      </c>
      <c r="F25" s="16">
        <v>0</v>
      </c>
      <c r="G25" s="30">
        <f>ROUND(E25*F25,2)</f>
        <v>0</v>
      </c>
      <c r="H25" s="30">
        <f>ROUND(E25-G25,2)</f>
        <v>37.799999999999997</v>
      </c>
    </row>
    <row r="26" spans="1:8" x14ac:dyDescent="0.25">
      <c r="A26" s="13" t="s">
        <v>27</v>
      </c>
      <c r="C26" s="30"/>
      <c r="E26" s="30"/>
    </row>
    <row r="27" spans="1:8" x14ac:dyDescent="0.25">
      <c r="A27" s="14" t="s">
        <v>110</v>
      </c>
      <c r="B27" s="14" t="s">
        <v>18</v>
      </c>
      <c r="C27" s="15">
        <v>1.1299999999999999</v>
      </c>
      <c r="D27" s="14">
        <v>1.28</v>
      </c>
      <c r="E27" s="30">
        <f>ROUND(C27*D27,2)</f>
        <v>1.45</v>
      </c>
      <c r="F27" s="16">
        <v>0</v>
      </c>
      <c r="G27" s="30">
        <f>ROUND(E27*F27,2)</f>
        <v>0</v>
      </c>
      <c r="H27" s="30">
        <f>ROUND(E27-G27,2)</f>
        <v>1.45</v>
      </c>
    </row>
    <row r="28" spans="1:8" x14ac:dyDescent="0.25">
      <c r="A28" s="14" t="s">
        <v>129</v>
      </c>
      <c r="B28" s="14" t="s">
        <v>18</v>
      </c>
      <c r="C28" s="15">
        <v>2.06</v>
      </c>
      <c r="D28" s="14">
        <v>4</v>
      </c>
      <c r="E28" s="30">
        <f>ROUND(C28*D28,2)</f>
        <v>8.24</v>
      </c>
      <c r="F28" s="16">
        <v>0</v>
      </c>
      <c r="G28" s="30">
        <f>ROUND(E28*F28,2)</f>
        <v>0</v>
      </c>
      <c r="H28" s="30">
        <f>ROUND(E28-G28,2)</f>
        <v>8.24</v>
      </c>
    </row>
    <row r="29" spans="1:8" x14ac:dyDescent="0.25">
      <c r="A29" s="13" t="s">
        <v>33</v>
      </c>
      <c r="C29" s="30"/>
      <c r="E29" s="30"/>
    </row>
    <row r="30" spans="1:8" x14ac:dyDescent="0.25">
      <c r="A30" s="14" t="s">
        <v>130</v>
      </c>
      <c r="B30" s="14" t="s">
        <v>60</v>
      </c>
      <c r="C30" s="15">
        <v>2.93</v>
      </c>
      <c r="D30" s="14">
        <v>34</v>
      </c>
      <c r="E30" s="30">
        <f>ROUND(C30*D30,2)</f>
        <v>99.62</v>
      </c>
      <c r="F30" s="16">
        <v>0</v>
      </c>
      <c r="G30" s="30">
        <f>ROUND(E30*F30,2)</f>
        <v>0</v>
      </c>
      <c r="H30" s="30">
        <f>ROUND(E30-G30,2)</f>
        <v>99.62</v>
      </c>
    </row>
    <row r="31" spans="1:8" x14ac:dyDescent="0.25">
      <c r="A31" s="13" t="s">
        <v>61</v>
      </c>
      <c r="C31" s="30"/>
      <c r="E31" s="30"/>
    </row>
    <row r="32" spans="1:8" x14ac:dyDescent="0.25">
      <c r="A32" s="14" t="s">
        <v>62</v>
      </c>
      <c r="B32" s="14" t="s">
        <v>48</v>
      </c>
      <c r="C32" s="15">
        <v>7.5</v>
      </c>
      <c r="D32" s="14">
        <v>1</v>
      </c>
      <c r="E32" s="30">
        <f>ROUND(C32*D32,2)</f>
        <v>7.5</v>
      </c>
      <c r="F32" s="16">
        <v>0</v>
      </c>
      <c r="G32" s="30">
        <f>ROUND(E32*F32,2)</f>
        <v>0</v>
      </c>
      <c r="H32" s="30">
        <f>ROUND(E32-G32,2)</f>
        <v>7.5</v>
      </c>
    </row>
    <row r="33" spans="1:8" x14ac:dyDescent="0.25">
      <c r="A33" s="14" t="s">
        <v>184</v>
      </c>
      <c r="B33" s="14" t="s">
        <v>21</v>
      </c>
      <c r="C33" s="15">
        <v>8</v>
      </c>
      <c r="D33" s="14">
        <v>1</v>
      </c>
      <c r="E33" s="30">
        <f>ROUND(C33*D33,2)</f>
        <v>8</v>
      </c>
      <c r="F33" s="16">
        <v>0</v>
      </c>
      <c r="G33" s="30">
        <f>ROUND(E33*F33,2)</f>
        <v>0</v>
      </c>
      <c r="H33" s="30">
        <f>ROUND(E33-G33,2)</f>
        <v>8</v>
      </c>
    </row>
    <row r="34" spans="1:8" x14ac:dyDescent="0.25">
      <c r="A34" s="13" t="s">
        <v>131</v>
      </c>
      <c r="C34" s="30"/>
      <c r="E34" s="30"/>
    </row>
    <row r="35" spans="1:8" x14ac:dyDescent="0.25">
      <c r="A35" s="14" t="s">
        <v>132</v>
      </c>
      <c r="B35" s="14" t="s">
        <v>124</v>
      </c>
      <c r="C35" s="15">
        <v>0.23</v>
      </c>
      <c r="D35" s="14">
        <f>D7</f>
        <v>220</v>
      </c>
      <c r="E35" s="30">
        <f>ROUND(C35*D35,2)</f>
        <v>50.6</v>
      </c>
      <c r="F35" s="16">
        <v>0</v>
      </c>
      <c r="G35" s="30">
        <f>ROUND(E35*F35,2)</f>
        <v>0</v>
      </c>
      <c r="H35" s="30">
        <f>ROUND(E35-G35,2)</f>
        <v>50.6</v>
      </c>
    </row>
    <row r="36" spans="1:8" x14ac:dyDescent="0.25">
      <c r="A36" s="13" t="s">
        <v>34</v>
      </c>
      <c r="C36" s="30"/>
      <c r="E36" s="30"/>
    </row>
    <row r="37" spans="1:8" x14ac:dyDescent="0.25">
      <c r="A37" s="14" t="s">
        <v>35</v>
      </c>
      <c r="B37" s="14" t="s">
        <v>36</v>
      </c>
      <c r="C37" s="15">
        <v>58</v>
      </c>
      <c r="D37" s="14">
        <v>0.66600000000000004</v>
      </c>
      <c r="E37" s="30">
        <f>ROUND(C37*D37,2)</f>
        <v>38.630000000000003</v>
      </c>
      <c r="F37" s="16">
        <v>0</v>
      </c>
      <c r="G37" s="30">
        <f>ROUND(E37*F37,2)</f>
        <v>0</v>
      </c>
      <c r="H37" s="30">
        <f>ROUND(E37-G37,2)</f>
        <v>38.630000000000003</v>
      </c>
    </row>
    <row r="38" spans="1:8" x14ac:dyDescent="0.25">
      <c r="A38" s="13" t="s">
        <v>116</v>
      </c>
      <c r="C38" s="30"/>
      <c r="E38" s="30"/>
    </row>
    <row r="39" spans="1:8" x14ac:dyDescent="0.25">
      <c r="A39" s="14" t="s">
        <v>133</v>
      </c>
      <c r="B39" s="14" t="s">
        <v>48</v>
      </c>
      <c r="C39" s="15">
        <v>6</v>
      </c>
      <c r="D39" s="14">
        <v>1</v>
      </c>
      <c r="E39" s="30">
        <f>ROUND(C39*D39,2)</f>
        <v>6</v>
      </c>
      <c r="F39" s="16">
        <v>0</v>
      </c>
      <c r="G39" s="30">
        <f>ROUND(E39*F39,2)</f>
        <v>0</v>
      </c>
      <c r="H39" s="30">
        <f>ROUND(E39-G39,2)</f>
        <v>6</v>
      </c>
    </row>
    <row r="40" spans="1:8" x14ac:dyDescent="0.25">
      <c r="A40" s="13" t="s">
        <v>118</v>
      </c>
      <c r="C40" s="30"/>
      <c r="E40" s="30"/>
    </row>
    <row r="41" spans="1:8" x14ac:dyDescent="0.25">
      <c r="A41" s="14" t="s">
        <v>119</v>
      </c>
      <c r="B41" s="14" t="s">
        <v>48</v>
      </c>
      <c r="C41" s="15">
        <v>10</v>
      </c>
      <c r="D41" s="14">
        <v>0.33300000000000002</v>
      </c>
      <c r="E41" s="30">
        <f>ROUND(C41*D41,2)</f>
        <v>3.33</v>
      </c>
      <c r="F41" s="16">
        <v>0</v>
      </c>
      <c r="G41" s="30">
        <f>ROUND(E41*F41,2)</f>
        <v>0</v>
      </c>
      <c r="H41" s="30">
        <f>ROUND(E41-G41,2)</f>
        <v>3.33</v>
      </c>
    </row>
    <row r="42" spans="1:8" x14ac:dyDescent="0.25">
      <c r="A42" s="13" t="s">
        <v>37</v>
      </c>
      <c r="C42" s="30"/>
      <c r="E42" s="30"/>
    </row>
    <row r="43" spans="1:8" x14ac:dyDescent="0.25">
      <c r="A43" s="14" t="s">
        <v>38</v>
      </c>
      <c r="B43" s="14" t="s">
        <v>39</v>
      </c>
      <c r="C43" s="15">
        <v>16.54</v>
      </c>
      <c r="D43" s="14">
        <v>0.56379999999999997</v>
      </c>
      <c r="E43" s="30">
        <f>ROUND(C43*D43,2)</f>
        <v>9.33</v>
      </c>
      <c r="F43" s="16">
        <v>0</v>
      </c>
      <c r="G43" s="30">
        <f>ROUND(E43*F43,2)</f>
        <v>0</v>
      </c>
      <c r="H43" s="30">
        <f>ROUND(E43-G43,2)</f>
        <v>9.33</v>
      </c>
    </row>
    <row r="44" spans="1:8" x14ac:dyDescent="0.25">
      <c r="A44" s="14" t="s">
        <v>134</v>
      </c>
      <c r="B44" s="14" t="s">
        <v>39</v>
      </c>
      <c r="C44" s="15">
        <v>16.54</v>
      </c>
      <c r="D44" s="14">
        <v>0.10100000000000001</v>
      </c>
      <c r="E44" s="30">
        <f>ROUND(C44*D44,2)</f>
        <v>1.67</v>
      </c>
      <c r="F44" s="16">
        <v>0</v>
      </c>
      <c r="G44" s="30">
        <f>ROUND(E44*F44,2)</f>
        <v>0</v>
      </c>
      <c r="H44" s="30">
        <f>ROUND(E44-G44,2)</f>
        <v>1.67</v>
      </c>
    </row>
    <row r="45" spans="1:8" x14ac:dyDescent="0.25">
      <c r="A45" s="14" t="s">
        <v>91</v>
      </c>
      <c r="B45" s="14" t="s">
        <v>39</v>
      </c>
      <c r="C45" s="15">
        <v>16.54</v>
      </c>
      <c r="D45" s="14">
        <v>1.7600000000000001E-2</v>
      </c>
      <c r="E45" s="30">
        <f>ROUND(C45*D45,2)</f>
        <v>0.28999999999999998</v>
      </c>
      <c r="F45" s="16">
        <v>0</v>
      </c>
      <c r="G45" s="30">
        <f>ROUND(E45*F45,2)</f>
        <v>0</v>
      </c>
      <c r="H45" s="30">
        <f>ROUND(E45-G45,2)</f>
        <v>0.28999999999999998</v>
      </c>
    </row>
    <row r="46" spans="1:8" x14ac:dyDescent="0.25">
      <c r="A46" s="13" t="s">
        <v>40</v>
      </c>
      <c r="C46" s="30"/>
      <c r="E46" s="30"/>
    </row>
    <row r="47" spans="1:8" x14ac:dyDescent="0.25">
      <c r="A47" s="14" t="s">
        <v>41</v>
      </c>
      <c r="B47" s="14" t="s">
        <v>39</v>
      </c>
      <c r="C47" s="15">
        <v>9.06</v>
      </c>
      <c r="D47" s="14">
        <v>0.20369999999999999</v>
      </c>
      <c r="E47" s="30">
        <f>ROUND(C47*D47,2)</f>
        <v>1.85</v>
      </c>
      <c r="F47" s="16">
        <v>0</v>
      </c>
      <c r="G47" s="30">
        <f>ROUND(E47*F47,2)</f>
        <v>0</v>
      </c>
      <c r="H47" s="30">
        <f>ROUND(E47-G47,2)</f>
        <v>1.85</v>
      </c>
    </row>
    <row r="48" spans="1:8" x14ac:dyDescent="0.25">
      <c r="A48" s="13" t="s">
        <v>43</v>
      </c>
      <c r="C48" s="30"/>
      <c r="E48" s="30"/>
    </row>
    <row r="49" spans="1:8" x14ac:dyDescent="0.25">
      <c r="A49" s="14" t="s">
        <v>42</v>
      </c>
      <c r="B49" s="14" t="s">
        <v>39</v>
      </c>
      <c r="C49" s="15">
        <v>9.06</v>
      </c>
      <c r="D49" s="14">
        <v>0.1176</v>
      </c>
      <c r="E49" s="30">
        <f>ROUND(C49*D49,2)</f>
        <v>1.07</v>
      </c>
      <c r="F49" s="16">
        <v>0</v>
      </c>
      <c r="G49" s="30">
        <f>ROUND(E49*F49,2)</f>
        <v>0</v>
      </c>
      <c r="H49" s="30">
        <f>ROUND(E49-G49,2)</f>
        <v>1.07</v>
      </c>
    </row>
    <row r="50" spans="1:8" x14ac:dyDescent="0.25">
      <c r="A50" s="14" t="s">
        <v>91</v>
      </c>
      <c r="B50" s="14" t="s">
        <v>39</v>
      </c>
      <c r="C50" s="15">
        <v>9.06</v>
      </c>
      <c r="D50" s="14">
        <v>8.8000000000000005E-3</v>
      </c>
      <c r="E50" s="30">
        <f>ROUND(C50*D50,2)</f>
        <v>0.08</v>
      </c>
      <c r="F50" s="16">
        <v>0</v>
      </c>
      <c r="G50" s="30">
        <f>ROUND(E50*F50,2)</f>
        <v>0</v>
      </c>
      <c r="H50" s="30">
        <f>ROUND(E50-G50,2)</f>
        <v>0.08</v>
      </c>
    </row>
    <row r="51" spans="1:8" x14ac:dyDescent="0.25">
      <c r="A51" s="14" t="s">
        <v>44</v>
      </c>
      <c r="B51" s="14" t="s">
        <v>39</v>
      </c>
      <c r="C51" s="15">
        <v>16.559999999999999</v>
      </c>
      <c r="D51" s="14">
        <v>0.61409999999999998</v>
      </c>
      <c r="E51" s="30">
        <f>ROUND(C51*D51,2)</f>
        <v>10.17</v>
      </c>
      <c r="F51" s="16">
        <v>0</v>
      </c>
      <c r="G51" s="30">
        <f>ROUND(E51*F51,2)</f>
        <v>0</v>
      </c>
      <c r="H51" s="30">
        <f>ROUND(E51-G51,2)</f>
        <v>10.17</v>
      </c>
    </row>
    <row r="52" spans="1:8" x14ac:dyDescent="0.25">
      <c r="A52" s="13" t="s">
        <v>45</v>
      </c>
      <c r="C52" s="30"/>
      <c r="E52" s="30"/>
    </row>
    <row r="53" spans="1:8" x14ac:dyDescent="0.25">
      <c r="A53" s="14" t="s">
        <v>38</v>
      </c>
      <c r="B53" s="14" t="s">
        <v>19</v>
      </c>
      <c r="C53" s="15">
        <v>4.4800000000000004</v>
      </c>
      <c r="D53" s="14">
        <v>6.5294999999999996</v>
      </c>
      <c r="E53" s="30">
        <f>ROUND(C53*D53,2)</f>
        <v>29.25</v>
      </c>
      <c r="F53" s="16">
        <v>0</v>
      </c>
      <c r="G53" s="30">
        <f>ROUND(E53*F53,2)</f>
        <v>0</v>
      </c>
      <c r="H53" s="30">
        <f>ROUND(E53-G53,2)</f>
        <v>29.25</v>
      </c>
    </row>
    <row r="54" spans="1:8" x14ac:dyDescent="0.25">
      <c r="A54" s="14" t="s">
        <v>134</v>
      </c>
      <c r="B54" s="14" t="s">
        <v>19</v>
      </c>
      <c r="C54" s="15">
        <v>4.4800000000000004</v>
      </c>
      <c r="D54" s="14">
        <v>1.3771</v>
      </c>
      <c r="E54" s="30">
        <f>ROUND(C54*D54,2)</f>
        <v>6.17</v>
      </c>
      <c r="F54" s="16">
        <v>0</v>
      </c>
      <c r="G54" s="30">
        <f>ROUND(E54*F54,2)</f>
        <v>0</v>
      </c>
      <c r="H54" s="30">
        <f>ROUND(E54-G54,2)</f>
        <v>6.17</v>
      </c>
    </row>
    <row r="55" spans="1:8" x14ac:dyDescent="0.25">
      <c r="A55" s="14" t="s">
        <v>91</v>
      </c>
      <c r="B55" s="14" t="s">
        <v>19</v>
      </c>
      <c r="C55" s="15">
        <v>4.4800000000000004</v>
      </c>
      <c r="D55" s="14">
        <v>0.15870000000000001</v>
      </c>
      <c r="E55" s="30">
        <f>ROUND(C55*D55,2)</f>
        <v>0.71</v>
      </c>
      <c r="F55" s="16">
        <v>0</v>
      </c>
      <c r="G55" s="30">
        <f>ROUND(E55*F55,2)</f>
        <v>0</v>
      </c>
      <c r="H55" s="30">
        <f>ROUND(E55-G55,2)</f>
        <v>0.71</v>
      </c>
    </row>
    <row r="56" spans="1:8" x14ac:dyDescent="0.25">
      <c r="A56" s="14" t="s">
        <v>159</v>
      </c>
      <c r="B56" s="14" t="s">
        <v>19</v>
      </c>
      <c r="C56" s="15">
        <v>4.4800000000000004</v>
      </c>
      <c r="D56" s="14">
        <v>11.2011</v>
      </c>
      <c r="E56" s="30">
        <f>ROUND(C56*D56,2)</f>
        <v>50.18</v>
      </c>
      <c r="F56" s="16">
        <v>0</v>
      </c>
      <c r="G56" s="30">
        <f>ROUND(E56*F56,2)</f>
        <v>0</v>
      </c>
      <c r="H56" s="30">
        <f>ROUND(E56-G56,2)</f>
        <v>50.18</v>
      </c>
    </row>
    <row r="57" spans="1:8" x14ac:dyDescent="0.25">
      <c r="A57" s="13" t="s">
        <v>47</v>
      </c>
      <c r="C57" s="30"/>
      <c r="E57" s="30"/>
    </row>
    <row r="58" spans="1:8" x14ac:dyDescent="0.25">
      <c r="A58" s="14" t="s">
        <v>42</v>
      </c>
      <c r="B58" s="14" t="s">
        <v>48</v>
      </c>
      <c r="C58" s="15">
        <v>12.36</v>
      </c>
      <c r="D58" s="14">
        <v>1</v>
      </c>
      <c r="E58" s="30">
        <f t="shared" ref="E58:E63" si="0">ROUND(C58*D58,2)</f>
        <v>12.36</v>
      </c>
      <c r="F58" s="16">
        <v>0</v>
      </c>
      <c r="G58" s="30">
        <f t="shared" ref="G58:G63" si="1">ROUND(E58*F58,2)</f>
        <v>0</v>
      </c>
      <c r="H58" s="30">
        <f t="shared" ref="H58:H65" si="2">ROUND(E58-G58,2)</f>
        <v>12.36</v>
      </c>
    </row>
    <row r="59" spans="1:8" x14ac:dyDescent="0.25">
      <c r="A59" s="14" t="s">
        <v>38</v>
      </c>
      <c r="B59" s="14" t="s">
        <v>48</v>
      </c>
      <c r="C59" s="15">
        <v>4.8600000000000003</v>
      </c>
      <c r="D59" s="14">
        <v>1</v>
      </c>
      <c r="E59" s="30">
        <f t="shared" si="0"/>
        <v>4.8600000000000003</v>
      </c>
      <c r="F59" s="16">
        <v>0</v>
      </c>
      <c r="G59" s="30">
        <f t="shared" si="1"/>
        <v>0</v>
      </c>
      <c r="H59" s="30">
        <f t="shared" si="2"/>
        <v>4.8600000000000003</v>
      </c>
    </row>
    <row r="60" spans="1:8" x14ac:dyDescent="0.25">
      <c r="A60" s="14" t="s">
        <v>134</v>
      </c>
      <c r="B60" s="14" t="s">
        <v>48</v>
      </c>
      <c r="C60" s="15">
        <v>4.87</v>
      </c>
      <c r="D60" s="14">
        <v>1</v>
      </c>
      <c r="E60" s="30">
        <f t="shared" si="0"/>
        <v>4.87</v>
      </c>
      <c r="F60" s="16">
        <v>0</v>
      </c>
      <c r="G60" s="30">
        <f t="shared" si="1"/>
        <v>0</v>
      </c>
      <c r="H60" s="30">
        <f t="shared" si="2"/>
        <v>4.87</v>
      </c>
    </row>
    <row r="61" spans="1:8" x14ac:dyDescent="0.25">
      <c r="A61" s="14" t="s">
        <v>91</v>
      </c>
      <c r="B61" s="14" t="s">
        <v>48</v>
      </c>
      <c r="C61" s="15">
        <v>0.2</v>
      </c>
      <c r="D61" s="14">
        <v>1</v>
      </c>
      <c r="E61" s="30">
        <f t="shared" si="0"/>
        <v>0.2</v>
      </c>
      <c r="F61" s="16">
        <v>0</v>
      </c>
      <c r="G61" s="30">
        <f t="shared" si="1"/>
        <v>0</v>
      </c>
      <c r="H61" s="30">
        <f t="shared" si="2"/>
        <v>0.2</v>
      </c>
    </row>
    <row r="62" spans="1:8" x14ac:dyDescent="0.25">
      <c r="A62" s="14" t="s">
        <v>159</v>
      </c>
      <c r="B62" s="14" t="s">
        <v>48</v>
      </c>
      <c r="C62" s="15">
        <v>21.95</v>
      </c>
      <c r="D62" s="14">
        <v>1</v>
      </c>
      <c r="E62" s="30">
        <f t="shared" si="0"/>
        <v>21.95</v>
      </c>
      <c r="F62" s="16">
        <v>0</v>
      </c>
      <c r="G62" s="30">
        <f t="shared" si="1"/>
        <v>0</v>
      </c>
      <c r="H62" s="30">
        <f t="shared" si="2"/>
        <v>21.95</v>
      </c>
    </row>
    <row r="63" spans="1:8" x14ac:dyDescent="0.25">
      <c r="A63" s="9" t="s">
        <v>49</v>
      </c>
      <c r="B63" s="9" t="s">
        <v>48</v>
      </c>
      <c r="C63" s="10">
        <v>34.840000000000003</v>
      </c>
      <c r="D63" s="9">
        <v>1</v>
      </c>
      <c r="E63" s="28">
        <f t="shared" si="0"/>
        <v>34.840000000000003</v>
      </c>
      <c r="F63" s="11">
        <v>0</v>
      </c>
      <c r="G63" s="28">
        <f t="shared" si="1"/>
        <v>0</v>
      </c>
      <c r="H63" s="28">
        <f t="shared" si="2"/>
        <v>34.840000000000003</v>
      </c>
    </row>
    <row r="64" spans="1:8" x14ac:dyDescent="0.25">
      <c r="A64" s="7" t="s">
        <v>50</v>
      </c>
      <c r="C64" s="30"/>
      <c r="E64" s="30">
        <f>SUM(E12:E63)</f>
        <v>990.39000000000021</v>
      </c>
      <c r="G64" s="12">
        <f>SUM(G12:G63)</f>
        <v>0</v>
      </c>
      <c r="H64" s="12">
        <f t="shared" si="2"/>
        <v>990.39</v>
      </c>
    </row>
    <row r="65" spans="1:8" x14ac:dyDescent="0.25">
      <c r="A65" s="7" t="s">
        <v>51</v>
      </c>
      <c r="C65" s="30"/>
      <c r="E65" s="30">
        <f>+E8-E64</f>
        <v>329.60999999999979</v>
      </c>
      <c r="G65" s="12">
        <f>+G8-G64</f>
        <v>0</v>
      </c>
      <c r="H65" s="12">
        <f t="shared" si="2"/>
        <v>329.61</v>
      </c>
    </row>
    <row r="66" spans="1:8" x14ac:dyDescent="0.25">
      <c r="A66" t="s">
        <v>12</v>
      </c>
      <c r="C66" s="30"/>
      <c r="E66" s="30"/>
    </row>
    <row r="67" spans="1:8" x14ac:dyDescent="0.25">
      <c r="A67" s="7" t="s">
        <v>52</v>
      </c>
      <c r="C67" s="30"/>
      <c r="E67" s="30"/>
    </row>
    <row r="68" spans="1:8" x14ac:dyDescent="0.25">
      <c r="A68" s="14" t="s">
        <v>42</v>
      </c>
      <c r="B68" s="14" t="s">
        <v>48</v>
      </c>
      <c r="C68" s="15">
        <v>24.1</v>
      </c>
      <c r="D68" s="14">
        <v>1</v>
      </c>
      <c r="E68" s="30">
        <f>ROUND(C68*D68,2)</f>
        <v>24.1</v>
      </c>
      <c r="F68" s="16">
        <v>0</v>
      </c>
      <c r="G68" s="30">
        <f>ROUND(E68*F68,2)</f>
        <v>0</v>
      </c>
      <c r="H68" s="30">
        <f t="shared" ref="H68:H75" si="3">ROUND(E68-G68,2)</f>
        <v>24.1</v>
      </c>
    </row>
    <row r="69" spans="1:8" x14ac:dyDescent="0.25">
      <c r="A69" s="14" t="s">
        <v>38</v>
      </c>
      <c r="B69" s="14" t="s">
        <v>48</v>
      </c>
      <c r="C69" s="15">
        <v>34.380000000000003</v>
      </c>
      <c r="D69" s="14">
        <v>1</v>
      </c>
      <c r="E69" s="30">
        <f>ROUND(C69*D69,2)</f>
        <v>34.380000000000003</v>
      </c>
      <c r="F69" s="16">
        <v>0</v>
      </c>
      <c r="G69" s="30">
        <f>ROUND(E69*F69,2)</f>
        <v>0</v>
      </c>
      <c r="H69" s="30">
        <f t="shared" si="3"/>
        <v>34.380000000000003</v>
      </c>
    </row>
    <row r="70" spans="1:8" x14ac:dyDescent="0.25">
      <c r="A70" s="14" t="s">
        <v>134</v>
      </c>
      <c r="B70" s="14" t="s">
        <v>48</v>
      </c>
      <c r="C70" s="15">
        <v>21.42</v>
      </c>
      <c r="D70" s="14">
        <v>1</v>
      </c>
      <c r="E70" s="30">
        <f>ROUND(C70*D70,2)</f>
        <v>21.42</v>
      </c>
      <c r="F70" s="16">
        <v>0</v>
      </c>
      <c r="G70" s="30">
        <f>ROUND(E70*F70,2)</f>
        <v>0</v>
      </c>
      <c r="H70" s="30">
        <f t="shared" si="3"/>
        <v>21.42</v>
      </c>
    </row>
    <row r="71" spans="1:8" x14ac:dyDescent="0.25">
      <c r="A71" s="14" t="s">
        <v>91</v>
      </c>
      <c r="B71" s="14" t="s">
        <v>48</v>
      </c>
      <c r="C71" s="15">
        <v>1.5</v>
      </c>
      <c r="D71" s="14">
        <v>1</v>
      </c>
      <c r="E71" s="30">
        <f>ROUND(C71*D71,2)</f>
        <v>1.5</v>
      </c>
      <c r="F71" s="16">
        <v>0</v>
      </c>
      <c r="G71" s="30">
        <f>ROUND(E71*F71,2)</f>
        <v>0</v>
      </c>
      <c r="H71" s="30">
        <f t="shared" si="3"/>
        <v>1.5</v>
      </c>
    </row>
    <row r="72" spans="1:8" x14ac:dyDescent="0.25">
      <c r="A72" s="9" t="s">
        <v>159</v>
      </c>
      <c r="B72" s="9" t="s">
        <v>48</v>
      </c>
      <c r="C72" s="10">
        <v>87.96</v>
      </c>
      <c r="D72" s="9">
        <v>1</v>
      </c>
      <c r="E72" s="28">
        <f>ROUND(C72*D72,2)</f>
        <v>87.96</v>
      </c>
      <c r="F72" s="11">
        <v>0</v>
      </c>
      <c r="G72" s="28">
        <f>ROUND(E72*F72,2)</f>
        <v>0</v>
      </c>
      <c r="H72" s="28">
        <f t="shared" si="3"/>
        <v>87.96</v>
      </c>
    </row>
    <row r="73" spans="1:8" x14ac:dyDescent="0.25">
      <c r="A73" s="7" t="s">
        <v>53</v>
      </c>
      <c r="C73" s="30"/>
      <c r="E73" s="30">
        <f>SUM(E68:E72)</f>
        <v>169.36</v>
      </c>
      <c r="G73" s="12">
        <f>SUM(G68:G72)</f>
        <v>0</v>
      </c>
      <c r="H73" s="12">
        <f t="shared" si="3"/>
        <v>169.36</v>
      </c>
    </row>
    <row r="74" spans="1:8" x14ac:dyDescent="0.25">
      <c r="A74" s="7" t="s">
        <v>54</v>
      </c>
      <c r="C74" s="30"/>
      <c r="E74" s="30">
        <f>+E64+E73</f>
        <v>1159.7500000000002</v>
      </c>
      <c r="G74" s="12">
        <f>+G64+G73</f>
        <v>0</v>
      </c>
      <c r="H74" s="12">
        <f t="shared" si="3"/>
        <v>1159.75</v>
      </c>
    </row>
    <row r="75" spans="1:8" x14ac:dyDescent="0.25">
      <c r="A75" s="7" t="s">
        <v>55</v>
      </c>
      <c r="C75" s="30"/>
      <c r="E75" s="30">
        <f>+E8-E74</f>
        <v>160.24999999999977</v>
      </c>
      <c r="G75" s="12">
        <f>+G8-G74</f>
        <v>0</v>
      </c>
      <c r="H75" s="12">
        <f t="shared" si="3"/>
        <v>160.25</v>
      </c>
    </row>
    <row r="76" spans="1:8" x14ac:dyDescent="0.25">
      <c r="A76" t="s">
        <v>120</v>
      </c>
      <c r="C76" s="30"/>
      <c r="E76" s="30"/>
    </row>
    <row r="77" spans="1:8" x14ac:dyDescent="0.25">
      <c r="A77" t="s">
        <v>427</v>
      </c>
      <c r="C77" s="30"/>
      <c r="E77" s="30"/>
    </row>
    <row r="78" spans="1:8" x14ac:dyDescent="0.25">
      <c r="C78" s="30"/>
      <c r="E78" s="30"/>
    </row>
    <row r="79" spans="1:8" x14ac:dyDescent="0.25">
      <c r="A79" s="7" t="s">
        <v>121</v>
      </c>
      <c r="C79" s="30"/>
      <c r="E79" s="30"/>
    </row>
    <row r="80" spans="1:8" x14ac:dyDescent="0.25">
      <c r="A80" s="7" t="s">
        <v>122</v>
      </c>
      <c r="C80" s="30"/>
      <c r="E80" s="30"/>
    </row>
    <row r="99" spans="1:5" x14ac:dyDescent="0.25">
      <c r="A99" s="7" t="s">
        <v>50</v>
      </c>
      <c r="E99" s="34">
        <f>VLOOKUP(A99,$A$1:$H$98,5,FALSE)</f>
        <v>990.39000000000021</v>
      </c>
    </row>
    <row r="100" spans="1:5" x14ac:dyDescent="0.25">
      <c r="A100" s="7" t="s">
        <v>295</v>
      </c>
      <c r="E100" s="34">
        <f>VLOOKUP(A100,$A$1:$H$98,5,FALSE)</f>
        <v>169.36</v>
      </c>
    </row>
    <row r="101" spans="1:5" x14ac:dyDescent="0.25">
      <c r="A101" s="7" t="s">
        <v>296</v>
      </c>
      <c r="E101" s="34">
        <f t="shared" ref="E101:E102" si="4">VLOOKUP(A101,$A$1:$H$98,5,FALSE)</f>
        <v>1159.7500000000002</v>
      </c>
    </row>
    <row r="102" spans="1:5" x14ac:dyDescent="0.25">
      <c r="A102" s="7" t="s">
        <v>55</v>
      </c>
      <c r="E102" s="34">
        <f t="shared" si="4"/>
        <v>160.24999999999977</v>
      </c>
    </row>
    <row r="104" spans="1:5" x14ac:dyDescent="0.25">
      <c r="A104" s="39" t="s">
        <v>257</v>
      </c>
      <c r="D104" s="39" t="s">
        <v>258</v>
      </c>
    </row>
    <row r="105" spans="1:5" x14ac:dyDescent="0.25">
      <c r="B105" s="34">
        <f>E102</f>
        <v>160.24999999999977</v>
      </c>
      <c r="E105" s="34">
        <f>E102</f>
        <v>160.24999999999977</v>
      </c>
    </row>
    <row r="106" spans="1:5" x14ac:dyDescent="0.25">
      <c r="A106">
        <f>A107-Calculator!$B$15</f>
        <v>205</v>
      </c>
      <c r="B106">
        <f t="dataTable" ref="B106:B112" dt2D="0" dtr="0" r1="D7" ca="1"/>
        <v>73.699999999999818</v>
      </c>
      <c r="D106">
        <f>D107-Calculator!$B$27</f>
        <v>45</v>
      </c>
      <c r="E106">
        <f t="dataTable" ref="E106:E112" dt2D="0" dtr="0" r1="D7"/>
        <v>-849.50000000000023</v>
      </c>
    </row>
    <row r="107" spans="1:5" x14ac:dyDescent="0.25">
      <c r="A107">
        <f>A108-Calculator!$B$15</f>
        <v>210</v>
      </c>
      <c r="B107">
        <v>102.54999999999973</v>
      </c>
      <c r="D107">
        <f>D108-Calculator!$B$27</f>
        <v>50</v>
      </c>
      <c r="E107">
        <v>-820.65000000000009</v>
      </c>
    </row>
    <row r="108" spans="1:5" x14ac:dyDescent="0.25">
      <c r="A108">
        <f>A109-Calculator!$B$15</f>
        <v>215</v>
      </c>
      <c r="B108">
        <v>131.39999999999964</v>
      </c>
      <c r="D108">
        <f>D109-Calculator!$B$27</f>
        <v>55</v>
      </c>
      <c r="E108">
        <v>-791.80000000000018</v>
      </c>
    </row>
    <row r="109" spans="1:5" x14ac:dyDescent="0.25">
      <c r="A109">
        <f>Calculator!B10</f>
        <v>220</v>
      </c>
      <c r="B109">
        <v>160.24999999999977</v>
      </c>
      <c r="D109">
        <f>Calculator!B22</f>
        <v>60</v>
      </c>
      <c r="E109">
        <v>-762.95000000000027</v>
      </c>
    </row>
    <row r="110" spans="1:5" x14ac:dyDescent="0.25">
      <c r="A110">
        <f>A109+Calculator!$B$15</f>
        <v>225</v>
      </c>
      <c r="B110">
        <v>189.09999999999991</v>
      </c>
      <c r="D110">
        <f>D109+Calculator!$B$27</f>
        <v>65</v>
      </c>
      <c r="E110">
        <v>-734.10000000000036</v>
      </c>
    </row>
    <row r="111" spans="1:5" x14ac:dyDescent="0.25">
      <c r="A111">
        <f>A110+Calculator!$B$15</f>
        <v>230</v>
      </c>
      <c r="B111">
        <v>217.94999999999982</v>
      </c>
      <c r="D111">
        <f>D110+Calculator!$B$27</f>
        <v>70</v>
      </c>
      <c r="E111">
        <v>-705.25000000000023</v>
      </c>
    </row>
    <row r="112" spans="1:5" x14ac:dyDescent="0.25">
      <c r="A112">
        <f>A111+Calculator!$B$15</f>
        <v>235</v>
      </c>
      <c r="B112">
        <v>246.79999999999973</v>
      </c>
      <c r="D112">
        <f>D111+Calculator!$B$27</f>
        <v>75</v>
      </c>
      <c r="E112">
        <v>-676.40000000000009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72E0A-ED36-4C3B-81B8-5D8231CF6F9D}">
  <dimension ref="A1:H112"/>
  <sheetViews>
    <sheetView topLeftCell="A25" workbookViewId="0">
      <selection activeCell="D32" sqref="D32"/>
    </sheetView>
  </sheetViews>
  <sheetFormatPr defaultRowHeight="15" x14ac:dyDescent="0.25"/>
  <cols>
    <col min="1" max="1" width="22" customWidth="1"/>
    <col min="4" max="4" width="10.28515625" bestFit="1" customWidth="1"/>
    <col min="5" max="5" width="14.5703125" bestFit="1" customWidth="1"/>
  </cols>
  <sheetData>
    <row r="1" spans="1:8" x14ac:dyDescent="0.25">
      <c r="A1" s="59" t="s">
        <v>215</v>
      </c>
      <c r="B1" s="59"/>
      <c r="C1" s="59"/>
      <c r="D1" s="59"/>
      <c r="E1" s="59"/>
      <c r="F1" s="59"/>
      <c r="G1" s="59"/>
      <c r="H1" s="59"/>
    </row>
    <row r="2" spans="1:8" x14ac:dyDescent="0.25">
      <c r="A2" s="59" t="s">
        <v>432</v>
      </c>
      <c r="B2" s="59"/>
      <c r="C2" s="59"/>
      <c r="D2" s="59"/>
      <c r="E2" s="59"/>
      <c r="F2" s="59"/>
      <c r="G2" s="59"/>
      <c r="H2" s="59"/>
    </row>
    <row r="3" spans="1:8" x14ac:dyDescent="0.25">
      <c r="A3" s="59" t="s">
        <v>433</v>
      </c>
      <c r="B3" s="59"/>
      <c r="C3" s="59"/>
      <c r="D3" s="59"/>
      <c r="E3" s="59"/>
      <c r="F3" s="59"/>
      <c r="G3" s="59"/>
      <c r="H3" s="59"/>
    </row>
    <row r="4" spans="1:8" x14ac:dyDescent="0.25">
      <c r="A4" s="1"/>
      <c r="B4" s="1"/>
      <c r="C4" s="28"/>
      <c r="D4" s="1"/>
      <c r="E4" s="28"/>
      <c r="F4" s="60" t="s">
        <v>0</v>
      </c>
      <c r="G4" s="60"/>
      <c r="H4" s="52" t="s">
        <v>1</v>
      </c>
    </row>
    <row r="5" spans="1:8" x14ac:dyDescent="0.2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51" t="s">
        <v>7</v>
      </c>
      <c r="G5" s="51" t="s">
        <v>8</v>
      </c>
      <c r="H5" s="51" t="s">
        <v>8</v>
      </c>
    </row>
    <row r="6" spans="1:8" x14ac:dyDescent="0.25">
      <c r="A6" s="7" t="s">
        <v>9</v>
      </c>
      <c r="C6" s="30"/>
      <c r="E6" s="30"/>
    </row>
    <row r="7" spans="1:8" x14ac:dyDescent="0.25">
      <c r="A7" s="9" t="s">
        <v>56</v>
      </c>
      <c r="B7" s="9" t="s">
        <v>124</v>
      </c>
      <c r="C7" s="49">
        <f>IF(Calculator!B7="Corn",Calculator!B13,IF(Calculator!B19="Corn",Calculator!B25,5.17))</f>
        <v>6</v>
      </c>
      <c r="D7" s="50">
        <f>IF(Calculator!B7="Corn",Calculator!B10,IF(Calculator!B19="Corn",Calculator!B22,170))</f>
        <v>220</v>
      </c>
      <c r="E7" s="28">
        <f>ROUND(C7*D7,2)</f>
        <v>1320</v>
      </c>
      <c r="F7" s="11">
        <v>0</v>
      </c>
      <c r="G7" s="28">
        <f>ROUND(E7*F7,2)</f>
        <v>0</v>
      </c>
      <c r="H7" s="28">
        <f>ROUND(E7-G7,2)</f>
        <v>1320</v>
      </c>
    </row>
    <row r="8" spans="1:8" x14ac:dyDescent="0.25">
      <c r="A8" s="7" t="s">
        <v>11</v>
      </c>
      <c r="C8" s="30"/>
      <c r="E8" s="30">
        <f>SUM(E7:E7)</f>
        <v>1320</v>
      </c>
      <c r="G8" s="12">
        <f>SUM(G7:G7)</f>
        <v>0</v>
      </c>
      <c r="H8" s="12">
        <f>ROUND(E8-G8,2)</f>
        <v>1320</v>
      </c>
    </row>
    <row r="9" spans="1:8" x14ac:dyDescent="0.25">
      <c r="A9" t="s">
        <v>12</v>
      </c>
      <c r="C9" s="30"/>
      <c r="E9" s="30"/>
    </row>
    <row r="10" spans="1:8" x14ac:dyDescent="0.25">
      <c r="A10" s="7" t="s">
        <v>13</v>
      </c>
      <c r="C10" s="30"/>
      <c r="E10" s="30"/>
    </row>
    <row r="11" spans="1:8" x14ac:dyDescent="0.25">
      <c r="A11" s="13" t="s">
        <v>14</v>
      </c>
      <c r="C11" s="30"/>
      <c r="E11" s="30"/>
    </row>
    <row r="12" spans="1:8" x14ac:dyDescent="0.25">
      <c r="A12" s="14" t="s">
        <v>15</v>
      </c>
      <c r="B12" s="14" t="s">
        <v>16</v>
      </c>
      <c r="C12" s="15">
        <v>7.6</v>
      </c>
      <c r="D12" s="14">
        <v>1</v>
      </c>
      <c r="E12" s="30">
        <f>ROUND(C12*D12,2)</f>
        <v>7.6</v>
      </c>
      <c r="F12" s="16">
        <v>0</v>
      </c>
      <c r="G12" s="30">
        <f>ROUND(E12*F12,2)</f>
        <v>0</v>
      </c>
      <c r="H12" s="30">
        <f>ROUND(E12-G12,2)</f>
        <v>7.6</v>
      </c>
    </row>
    <row r="13" spans="1:8" x14ac:dyDescent="0.25">
      <c r="A13" s="14" t="s">
        <v>57</v>
      </c>
      <c r="B13" s="14" t="s">
        <v>16</v>
      </c>
      <c r="C13" s="15">
        <v>6.4</v>
      </c>
      <c r="D13" s="14">
        <v>1.2</v>
      </c>
      <c r="E13" s="30">
        <f>ROUND(C13*D13,2)</f>
        <v>7.68</v>
      </c>
      <c r="F13" s="16">
        <v>0</v>
      </c>
      <c r="G13" s="30">
        <f>ROUND(E13*F13,2)</f>
        <v>0</v>
      </c>
      <c r="H13" s="30">
        <f>ROUND(E13-G13,2)</f>
        <v>7.68</v>
      </c>
    </row>
    <row r="14" spans="1:8" x14ac:dyDescent="0.25">
      <c r="A14" s="13" t="s">
        <v>20</v>
      </c>
      <c r="C14" s="30"/>
      <c r="E14" s="30"/>
    </row>
    <row r="15" spans="1:8" x14ac:dyDescent="0.25">
      <c r="A15" s="14" t="s">
        <v>125</v>
      </c>
      <c r="B15" s="14" t="s">
        <v>21</v>
      </c>
      <c r="C15" s="15">
        <v>50</v>
      </c>
      <c r="D15" s="14">
        <v>1.63</v>
      </c>
      <c r="E15" s="30">
        <f>ROUND(C15*D15,2)</f>
        <v>81.5</v>
      </c>
      <c r="F15" s="16">
        <v>0</v>
      </c>
      <c r="G15" s="30">
        <f>ROUND(E15*F15,2)</f>
        <v>0</v>
      </c>
      <c r="H15" s="30">
        <f>ROUND(E15-G15,2)</f>
        <v>81.5</v>
      </c>
    </row>
    <row r="16" spans="1:8" x14ac:dyDescent="0.25">
      <c r="A16" s="14" t="s">
        <v>22</v>
      </c>
      <c r="B16" s="14" t="s">
        <v>21</v>
      </c>
      <c r="C16" s="15">
        <v>46.6</v>
      </c>
      <c r="D16" s="14">
        <v>1.25</v>
      </c>
      <c r="E16" s="30">
        <f>ROUND(C16*D16,2)</f>
        <v>58.25</v>
      </c>
      <c r="F16" s="16">
        <v>0</v>
      </c>
      <c r="G16" s="30">
        <f>ROUND(E16*F16,2)</f>
        <v>0</v>
      </c>
      <c r="H16" s="30">
        <f>ROUND(E16-G16,2)</f>
        <v>58.25</v>
      </c>
    </row>
    <row r="17" spans="1:8" x14ac:dyDescent="0.25">
      <c r="A17" s="14" t="s">
        <v>126</v>
      </c>
      <c r="B17" s="14" t="s">
        <v>19</v>
      </c>
      <c r="C17" s="15">
        <v>4.41</v>
      </c>
      <c r="D17" s="14">
        <v>56.026299999999999</v>
      </c>
      <c r="E17" s="30">
        <f>ROUND(C17*D17,2)</f>
        <v>247.08</v>
      </c>
      <c r="F17" s="16">
        <v>0</v>
      </c>
      <c r="G17" s="30">
        <f>ROUND(E17*F17,2)</f>
        <v>0</v>
      </c>
      <c r="H17" s="30">
        <f>ROUND(E17-G17,2)</f>
        <v>247.08</v>
      </c>
    </row>
    <row r="18" spans="1:8" x14ac:dyDescent="0.25">
      <c r="A18" s="13" t="s">
        <v>24</v>
      </c>
      <c r="C18" s="30"/>
      <c r="E18" s="30"/>
    </row>
    <row r="19" spans="1:8" x14ac:dyDescent="0.25">
      <c r="A19" s="14" t="s">
        <v>25</v>
      </c>
      <c r="B19" s="14" t="s">
        <v>18</v>
      </c>
      <c r="C19" s="15">
        <v>0.34</v>
      </c>
      <c r="D19" s="14">
        <v>32</v>
      </c>
      <c r="E19" s="30">
        <f>ROUND(C19*D19,2)</f>
        <v>10.88</v>
      </c>
      <c r="F19" s="16">
        <v>0</v>
      </c>
      <c r="G19" s="30">
        <f>ROUND(E19*F19,2)</f>
        <v>0</v>
      </c>
      <c r="H19" s="30">
        <f>ROUND(E19-G19,2)</f>
        <v>10.88</v>
      </c>
    </row>
    <row r="20" spans="1:8" x14ac:dyDescent="0.25">
      <c r="A20" s="14" t="s">
        <v>59</v>
      </c>
      <c r="B20" s="14" t="s">
        <v>26</v>
      </c>
      <c r="C20" s="15">
        <v>14.3</v>
      </c>
      <c r="D20" s="14">
        <v>0.5</v>
      </c>
      <c r="E20" s="30">
        <f>ROUND(C20*D20,2)</f>
        <v>7.15</v>
      </c>
      <c r="F20" s="16">
        <v>0</v>
      </c>
      <c r="G20" s="30">
        <f>ROUND(E20*F20,2)</f>
        <v>0</v>
      </c>
      <c r="H20" s="30">
        <f>ROUND(E20-G20,2)</f>
        <v>7.15</v>
      </c>
    </row>
    <row r="21" spans="1:8" x14ac:dyDescent="0.25">
      <c r="A21" s="14" t="s">
        <v>104</v>
      </c>
      <c r="B21" s="14" t="s">
        <v>26</v>
      </c>
      <c r="C21" s="15">
        <v>13.86</v>
      </c>
      <c r="D21" s="14">
        <v>1</v>
      </c>
      <c r="E21" s="30">
        <f>ROUND(C21*D21,2)</f>
        <v>13.86</v>
      </c>
      <c r="F21" s="16">
        <v>0</v>
      </c>
      <c r="G21" s="30">
        <f>ROUND(E21*F21,2)</f>
        <v>0</v>
      </c>
      <c r="H21" s="30">
        <f>ROUND(E21-G21,2)</f>
        <v>13.86</v>
      </c>
    </row>
    <row r="22" spans="1:8" x14ac:dyDescent="0.25">
      <c r="A22" s="14" t="s">
        <v>127</v>
      </c>
      <c r="B22" s="14" t="s">
        <v>26</v>
      </c>
      <c r="C22" s="15">
        <v>3</v>
      </c>
      <c r="D22" s="14">
        <v>4</v>
      </c>
      <c r="E22" s="30">
        <f>ROUND(C22*D22,2)</f>
        <v>12</v>
      </c>
      <c r="F22" s="16">
        <v>0</v>
      </c>
      <c r="G22" s="30">
        <f>ROUND(E22*F22,2)</f>
        <v>0</v>
      </c>
      <c r="H22" s="30">
        <f>ROUND(E22-G22,2)</f>
        <v>12</v>
      </c>
    </row>
    <row r="23" spans="1:8" x14ac:dyDescent="0.25">
      <c r="A23" s="14" t="s">
        <v>128</v>
      </c>
      <c r="B23" s="14" t="s">
        <v>26</v>
      </c>
      <c r="C23" s="15">
        <v>10.5</v>
      </c>
      <c r="D23" s="14">
        <v>3.6</v>
      </c>
      <c r="E23" s="30">
        <f>ROUND(C23*D23,2)</f>
        <v>37.799999999999997</v>
      </c>
      <c r="F23" s="16">
        <v>0</v>
      </c>
      <c r="G23" s="30">
        <f>ROUND(E23*F23,2)</f>
        <v>0</v>
      </c>
      <c r="H23" s="30">
        <f>ROUND(E23-G23,2)</f>
        <v>37.799999999999997</v>
      </c>
    </row>
    <row r="24" spans="1:8" x14ac:dyDescent="0.25">
      <c r="A24" s="13" t="s">
        <v>27</v>
      </c>
      <c r="C24" s="30"/>
      <c r="E24" s="30"/>
    </row>
    <row r="25" spans="1:8" x14ac:dyDescent="0.25">
      <c r="A25" s="14" t="s">
        <v>110</v>
      </c>
      <c r="B25" s="14" t="s">
        <v>18</v>
      </c>
      <c r="C25" s="15">
        <v>1.1299999999999999</v>
      </c>
      <c r="D25" s="14">
        <v>1.2804</v>
      </c>
      <c r="E25" s="30">
        <f>ROUND(C25*D25,2)</f>
        <v>1.45</v>
      </c>
      <c r="F25" s="16">
        <v>0</v>
      </c>
      <c r="G25" s="30">
        <f>ROUND(E25*F25,2)</f>
        <v>0</v>
      </c>
      <c r="H25" s="30">
        <f>ROUND(E25-G25,2)</f>
        <v>1.45</v>
      </c>
    </row>
    <row r="26" spans="1:8" x14ac:dyDescent="0.25">
      <c r="A26" s="14" t="s">
        <v>129</v>
      </c>
      <c r="B26" s="14" t="s">
        <v>18</v>
      </c>
      <c r="C26" s="15">
        <v>2.06</v>
      </c>
      <c r="D26" s="14">
        <v>4</v>
      </c>
      <c r="E26" s="30">
        <f>ROUND(C26*D26,2)</f>
        <v>8.24</v>
      </c>
      <c r="F26" s="16">
        <v>0</v>
      </c>
      <c r="G26" s="30">
        <f>ROUND(E26*F26,2)</f>
        <v>0</v>
      </c>
      <c r="H26" s="30">
        <f>ROUND(E26-G26,2)</f>
        <v>8.24</v>
      </c>
    </row>
    <row r="27" spans="1:8" x14ac:dyDescent="0.25">
      <c r="A27" s="13" t="s">
        <v>33</v>
      </c>
      <c r="C27" s="30"/>
      <c r="E27" s="30"/>
    </row>
    <row r="28" spans="1:8" x14ac:dyDescent="0.25">
      <c r="A28" s="14" t="s">
        <v>130</v>
      </c>
      <c r="B28" s="14" t="s">
        <v>60</v>
      </c>
      <c r="C28" s="15">
        <v>2.93</v>
      </c>
      <c r="D28" s="14">
        <v>28</v>
      </c>
      <c r="E28" s="30">
        <f>ROUND(C28*D28,2)</f>
        <v>82.04</v>
      </c>
      <c r="F28" s="16">
        <v>0</v>
      </c>
      <c r="G28" s="30">
        <f>ROUND(E28*F28,2)</f>
        <v>0</v>
      </c>
      <c r="H28" s="30">
        <f>ROUND(E28-G28,2)</f>
        <v>82.04</v>
      </c>
    </row>
    <row r="29" spans="1:8" x14ac:dyDescent="0.25">
      <c r="A29" s="13" t="s">
        <v>61</v>
      </c>
      <c r="C29" s="30"/>
      <c r="E29" s="30"/>
    </row>
    <row r="30" spans="1:8" x14ac:dyDescent="0.25">
      <c r="A30" s="14" t="s">
        <v>62</v>
      </c>
      <c r="B30" s="14" t="s">
        <v>48</v>
      </c>
      <c r="C30" s="15">
        <v>7.5</v>
      </c>
      <c r="D30" s="14">
        <v>1</v>
      </c>
      <c r="E30" s="30">
        <f>ROUND(C30*D30,2)</f>
        <v>7.5</v>
      </c>
      <c r="F30" s="16">
        <v>0</v>
      </c>
      <c r="G30" s="30">
        <f>ROUND(E30*F30,2)</f>
        <v>0</v>
      </c>
      <c r="H30" s="30">
        <f>ROUND(E30-G30,2)</f>
        <v>7.5</v>
      </c>
    </row>
    <row r="31" spans="1:8" x14ac:dyDescent="0.25">
      <c r="A31" s="13" t="s">
        <v>131</v>
      </c>
      <c r="C31" s="30"/>
      <c r="E31" s="30"/>
    </row>
    <row r="32" spans="1:8" x14ac:dyDescent="0.25">
      <c r="A32" s="14" t="s">
        <v>132</v>
      </c>
      <c r="B32" s="14" t="s">
        <v>124</v>
      </c>
      <c r="C32" s="15">
        <v>0.23</v>
      </c>
      <c r="D32" s="14">
        <f>D7</f>
        <v>220</v>
      </c>
      <c r="E32" s="30">
        <f>ROUND(C32*D32,2)</f>
        <v>50.6</v>
      </c>
      <c r="F32" s="16">
        <v>0</v>
      </c>
      <c r="G32" s="30">
        <f>ROUND(E32*F32,2)</f>
        <v>0</v>
      </c>
      <c r="H32" s="30">
        <f>ROUND(E32-G32,2)</f>
        <v>50.6</v>
      </c>
    </row>
    <row r="33" spans="1:8" x14ac:dyDescent="0.25">
      <c r="A33" s="13" t="s">
        <v>34</v>
      </c>
      <c r="C33" s="30"/>
      <c r="E33" s="30"/>
    </row>
    <row r="34" spans="1:8" x14ac:dyDescent="0.25">
      <c r="A34" s="14" t="s">
        <v>35</v>
      </c>
      <c r="B34" s="14" t="s">
        <v>36</v>
      </c>
      <c r="C34" s="15">
        <v>58</v>
      </c>
      <c r="D34" s="14">
        <v>0.66600000000000004</v>
      </c>
      <c r="E34" s="30">
        <f>ROUND(C34*D34,2)</f>
        <v>38.630000000000003</v>
      </c>
      <c r="F34" s="16">
        <v>0</v>
      </c>
      <c r="G34" s="30">
        <f>ROUND(E34*F34,2)</f>
        <v>0</v>
      </c>
      <c r="H34" s="30">
        <f>ROUND(E34-G34,2)</f>
        <v>38.630000000000003</v>
      </c>
    </row>
    <row r="35" spans="1:8" x14ac:dyDescent="0.25">
      <c r="A35" s="13" t="s">
        <v>116</v>
      </c>
      <c r="C35" s="30"/>
      <c r="E35" s="30"/>
    </row>
    <row r="36" spans="1:8" x14ac:dyDescent="0.25">
      <c r="A36" s="14" t="s">
        <v>133</v>
      </c>
      <c r="B36" s="14" t="s">
        <v>48</v>
      </c>
      <c r="C36" s="15">
        <v>6</v>
      </c>
      <c r="D36" s="14">
        <v>1</v>
      </c>
      <c r="E36" s="30">
        <f>ROUND(C36*D36,2)</f>
        <v>6</v>
      </c>
      <c r="F36" s="16">
        <v>0</v>
      </c>
      <c r="G36" s="30">
        <f>ROUND(E36*F36,2)</f>
        <v>0</v>
      </c>
      <c r="H36" s="30">
        <f>ROUND(E36-G36,2)</f>
        <v>6</v>
      </c>
    </row>
    <row r="37" spans="1:8" x14ac:dyDescent="0.25">
      <c r="A37" s="13" t="s">
        <v>118</v>
      </c>
      <c r="C37" s="30"/>
      <c r="E37" s="30"/>
    </row>
    <row r="38" spans="1:8" x14ac:dyDescent="0.25">
      <c r="A38" s="14" t="s">
        <v>119</v>
      </c>
      <c r="B38" s="14" t="s">
        <v>48</v>
      </c>
      <c r="C38" s="15">
        <v>10</v>
      </c>
      <c r="D38" s="14">
        <v>0.33300000000000002</v>
      </c>
      <c r="E38" s="30">
        <f>ROUND(C38*D38,2)</f>
        <v>3.33</v>
      </c>
      <c r="F38" s="16">
        <v>0</v>
      </c>
      <c r="G38" s="30">
        <f>ROUND(E38*F38,2)</f>
        <v>0</v>
      </c>
      <c r="H38" s="30">
        <f>ROUND(E38-G38,2)</f>
        <v>3.33</v>
      </c>
    </row>
    <row r="39" spans="1:8" x14ac:dyDescent="0.25">
      <c r="A39" s="13" t="s">
        <v>37</v>
      </c>
      <c r="C39" s="30"/>
      <c r="E39" s="30"/>
    </row>
    <row r="40" spans="1:8" x14ac:dyDescent="0.25">
      <c r="A40" s="14" t="s">
        <v>38</v>
      </c>
      <c r="B40" s="14" t="s">
        <v>39</v>
      </c>
      <c r="C40" s="15">
        <v>16.54</v>
      </c>
      <c r="D40" s="14">
        <v>0.42949999999999999</v>
      </c>
      <c r="E40" s="30">
        <f>ROUND(C40*D40,2)</f>
        <v>7.1</v>
      </c>
      <c r="F40" s="16">
        <v>0</v>
      </c>
      <c r="G40" s="30">
        <f>ROUND(E40*F40,2)</f>
        <v>0</v>
      </c>
      <c r="H40" s="30">
        <f>ROUND(E40-G40,2)</f>
        <v>7.1</v>
      </c>
    </row>
    <row r="41" spans="1:8" x14ac:dyDescent="0.25">
      <c r="A41" s="14" t="s">
        <v>134</v>
      </c>
      <c r="B41" s="14" t="s">
        <v>39</v>
      </c>
      <c r="C41" s="15">
        <v>16.54</v>
      </c>
      <c r="D41" s="14">
        <v>0.12770000000000001</v>
      </c>
      <c r="E41" s="30">
        <f>ROUND(C41*D41,2)</f>
        <v>2.11</v>
      </c>
      <c r="F41" s="16">
        <v>0</v>
      </c>
      <c r="G41" s="30">
        <f>ROUND(E41*F41,2)</f>
        <v>0</v>
      </c>
      <c r="H41" s="30">
        <f>ROUND(E41-G41,2)</f>
        <v>2.11</v>
      </c>
    </row>
    <row r="42" spans="1:8" x14ac:dyDescent="0.25">
      <c r="A42" s="14" t="s">
        <v>91</v>
      </c>
      <c r="B42" s="14" t="s">
        <v>39</v>
      </c>
      <c r="C42" s="15">
        <v>16.54</v>
      </c>
      <c r="D42" s="14">
        <v>1.7600000000000001E-2</v>
      </c>
      <c r="E42" s="30">
        <f>ROUND(C42*D42,2)</f>
        <v>0.28999999999999998</v>
      </c>
      <c r="F42" s="16">
        <v>0</v>
      </c>
      <c r="G42" s="30">
        <f>ROUND(E42*F42,2)</f>
        <v>0</v>
      </c>
      <c r="H42" s="30">
        <f>ROUND(E42-G42,2)</f>
        <v>0.28999999999999998</v>
      </c>
    </row>
    <row r="43" spans="1:8" x14ac:dyDescent="0.25">
      <c r="A43" s="13" t="s">
        <v>43</v>
      </c>
      <c r="C43" s="30"/>
      <c r="E43" s="30"/>
    </row>
    <row r="44" spans="1:8" x14ac:dyDescent="0.25">
      <c r="A44" s="14" t="s">
        <v>42</v>
      </c>
      <c r="B44" s="14" t="s">
        <v>39</v>
      </c>
      <c r="C44" s="15">
        <v>9.06</v>
      </c>
      <c r="D44" s="14">
        <v>0.14419999999999999</v>
      </c>
      <c r="E44" s="30">
        <f>ROUND(C44*D44,2)</f>
        <v>1.31</v>
      </c>
      <c r="F44" s="16">
        <v>0</v>
      </c>
      <c r="G44" s="30">
        <f>ROUND(E44*F44,2)</f>
        <v>0</v>
      </c>
      <c r="H44" s="30">
        <f>ROUND(E44-G44,2)</f>
        <v>1.31</v>
      </c>
    </row>
    <row r="45" spans="1:8" x14ac:dyDescent="0.25">
      <c r="A45" s="14" t="s">
        <v>91</v>
      </c>
      <c r="B45" s="14" t="s">
        <v>39</v>
      </c>
      <c r="C45" s="15">
        <v>9.06</v>
      </c>
      <c r="D45" s="14">
        <v>8.8000000000000005E-3</v>
      </c>
      <c r="E45" s="30">
        <f>ROUND(C45*D45,2)</f>
        <v>0.08</v>
      </c>
      <c r="F45" s="16">
        <v>0</v>
      </c>
      <c r="G45" s="30">
        <f>ROUND(E45*F45,2)</f>
        <v>0</v>
      </c>
      <c r="H45" s="30">
        <f>ROUND(E45-G45,2)</f>
        <v>0.08</v>
      </c>
    </row>
    <row r="46" spans="1:8" x14ac:dyDescent="0.25">
      <c r="A46" s="14" t="s">
        <v>44</v>
      </c>
      <c r="B46" s="14" t="s">
        <v>39</v>
      </c>
      <c r="C46" s="15">
        <v>16.57</v>
      </c>
      <c r="D46" s="14">
        <v>0.51739999999999997</v>
      </c>
      <c r="E46" s="30">
        <f>ROUND(C46*D46,2)</f>
        <v>8.57</v>
      </c>
      <c r="F46" s="16">
        <v>0</v>
      </c>
      <c r="G46" s="30">
        <f>ROUND(E46*F46,2)</f>
        <v>0</v>
      </c>
      <c r="H46" s="30">
        <f>ROUND(E46-G46,2)</f>
        <v>8.57</v>
      </c>
    </row>
    <row r="47" spans="1:8" x14ac:dyDescent="0.25">
      <c r="A47" s="13" t="s">
        <v>45</v>
      </c>
      <c r="C47" s="30"/>
      <c r="E47" s="30"/>
    </row>
    <row r="48" spans="1:8" x14ac:dyDescent="0.25">
      <c r="A48" s="14" t="s">
        <v>38</v>
      </c>
      <c r="B48" s="14" t="s">
        <v>19</v>
      </c>
      <c r="C48" s="15">
        <v>4.4800000000000004</v>
      </c>
      <c r="D48" s="14">
        <v>4.9741999999999997</v>
      </c>
      <c r="E48" s="30">
        <f>ROUND(C48*D48,2)</f>
        <v>22.28</v>
      </c>
      <c r="F48" s="16">
        <v>0</v>
      </c>
      <c r="G48" s="30">
        <f>ROUND(E48*F48,2)</f>
        <v>0</v>
      </c>
      <c r="H48" s="30">
        <f>ROUND(E48-G48,2)</f>
        <v>22.28</v>
      </c>
    </row>
    <row r="49" spans="1:8" x14ac:dyDescent="0.25">
      <c r="A49" s="14" t="s">
        <v>134</v>
      </c>
      <c r="B49" s="14" t="s">
        <v>19</v>
      </c>
      <c r="C49" s="15">
        <v>4.4800000000000004</v>
      </c>
      <c r="D49" s="14">
        <v>1.742</v>
      </c>
      <c r="E49" s="30">
        <f>ROUND(C49*D49,2)</f>
        <v>7.8</v>
      </c>
      <c r="F49" s="16">
        <v>0</v>
      </c>
      <c r="G49" s="30">
        <f>ROUND(E49*F49,2)</f>
        <v>0</v>
      </c>
      <c r="H49" s="30">
        <f>ROUND(E49-G49,2)</f>
        <v>7.8</v>
      </c>
    </row>
    <row r="50" spans="1:8" x14ac:dyDescent="0.25">
      <c r="A50" s="14" t="s">
        <v>91</v>
      </c>
      <c r="B50" s="14" t="s">
        <v>19</v>
      </c>
      <c r="C50" s="15">
        <v>4.4800000000000004</v>
      </c>
      <c r="D50" s="14">
        <v>0.15870000000000001</v>
      </c>
      <c r="E50" s="30">
        <f>ROUND(C50*D50,2)</f>
        <v>0.71</v>
      </c>
      <c r="F50" s="16">
        <v>0</v>
      </c>
      <c r="G50" s="30">
        <f>ROUND(E50*F50,2)</f>
        <v>0</v>
      </c>
      <c r="H50" s="30">
        <f>ROUND(E50-G50,2)</f>
        <v>0.71</v>
      </c>
    </row>
    <row r="51" spans="1:8" x14ac:dyDescent="0.25">
      <c r="A51" s="13" t="s">
        <v>47</v>
      </c>
      <c r="C51" s="30"/>
      <c r="E51" s="30"/>
    </row>
    <row r="52" spans="1:8" x14ac:dyDescent="0.25">
      <c r="A52" s="14" t="s">
        <v>42</v>
      </c>
      <c r="B52" s="14" t="s">
        <v>48</v>
      </c>
      <c r="C52" s="15">
        <v>11.63</v>
      </c>
      <c r="D52" s="14">
        <v>1</v>
      </c>
      <c r="E52" s="30">
        <f>ROUND(C52*D52,2)</f>
        <v>11.63</v>
      </c>
      <c r="F52" s="16">
        <v>0</v>
      </c>
      <c r="G52" s="30">
        <f>ROUND(E52*F52,2)</f>
        <v>0</v>
      </c>
      <c r="H52" s="30">
        <f t="shared" ref="H52:H58" si="0">ROUND(E52-G52,2)</f>
        <v>11.63</v>
      </c>
    </row>
    <row r="53" spans="1:8" x14ac:dyDescent="0.25">
      <c r="A53" s="14" t="s">
        <v>38</v>
      </c>
      <c r="B53" s="14" t="s">
        <v>48</v>
      </c>
      <c r="C53" s="15">
        <v>3.7</v>
      </c>
      <c r="D53" s="14">
        <v>1</v>
      </c>
      <c r="E53" s="30">
        <f>ROUND(C53*D53,2)</f>
        <v>3.7</v>
      </c>
      <c r="F53" s="16">
        <v>0</v>
      </c>
      <c r="G53" s="30">
        <f>ROUND(E53*F53,2)</f>
        <v>0</v>
      </c>
      <c r="H53" s="30">
        <f t="shared" si="0"/>
        <v>3.7</v>
      </c>
    </row>
    <row r="54" spans="1:8" x14ac:dyDescent="0.25">
      <c r="A54" s="14" t="s">
        <v>134</v>
      </c>
      <c r="B54" s="14" t="s">
        <v>48</v>
      </c>
      <c r="C54" s="15">
        <v>6.16</v>
      </c>
      <c r="D54" s="14">
        <v>1</v>
      </c>
      <c r="E54" s="30">
        <f>ROUND(C54*D54,2)</f>
        <v>6.16</v>
      </c>
      <c r="F54" s="16">
        <v>0</v>
      </c>
      <c r="G54" s="30">
        <f>ROUND(E54*F54,2)</f>
        <v>0</v>
      </c>
      <c r="H54" s="30">
        <f t="shared" si="0"/>
        <v>6.16</v>
      </c>
    </row>
    <row r="55" spans="1:8" x14ac:dyDescent="0.25">
      <c r="A55" s="14" t="s">
        <v>91</v>
      </c>
      <c r="B55" s="14" t="s">
        <v>48</v>
      </c>
      <c r="C55" s="15">
        <v>0.2</v>
      </c>
      <c r="D55" s="14">
        <v>1</v>
      </c>
      <c r="E55" s="30">
        <f>ROUND(C55*D55,2)</f>
        <v>0.2</v>
      </c>
      <c r="F55" s="16">
        <v>0</v>
      </c>
      <c r="G55" s="30">
        <f>ROUND(E55*F55,2)</f>
        <v>0</v>
      </c>
      <c r="H55" s="30">
        <f t="shared" si="0"/>
        <v>0.2</v>
      </c>
    </row>
    <row r="56" spans="1:8" x14ac:dyDescent="0.25">
      <c r="A56" s="9" t="s">
        <v>49</v>
      </c>
      <c r="B56" s="9" t="s">
        <v>48</v>
      </c>
      <c r="C56" s="10">
        <v>28.04</v>
      </c>
      <c r="D56" s="9">
        <v>1</v>
      </c>
      <c r="E56" s="28">
        <f>ROUND(C56*D56,2)</f>
        <v>28.04</v>
      </c>
      <c r="F56" s="11">
        <v>0</v>
      </c>
      <c r="G56" s="28">
        <f>ROUND(E56*F56,2)</f>
        <v>0</v>
      </c>
      <c r="H56" s="28">
        <f t="shared" si="0"/>
        <v>28.04</v>
      </c>
    </row>
    <row r="57" spans="1:8" x14ac:dyDescent="0.25">
      <c r="A57" s="7" t="s">
        <v>50</v>
      </c>
      <c r="C57" s="30"/>
      <c r="E57" s="30">
        <f>SUM(E12:E56)</f>
        <v>781.57</v>
      </c>
      <c r="G57" s="12">
        <f>SUM(G12:G56)</f>
        <v>0</v>
      </c>
      <c r="H57" s="12">
        <f t="shared" si="0"/>
        <v>781.57</v>
      </c>
    </row>
    <row r="58" spans="1:8" x14ac:dyDescent="0.25">
      <c r="A58" s="7" t="s">
        <v>51</v>
      </c>
      <c r="C58" s="30"/>
      <c r="E58" s="30">
        <f>+E8-E57</f>
        <v>538.42999999999995</v>
      </c>
      <c r="G58" s="12">
        <f>+G8-G57</f>
        <v>0</v>
      </c>
      <c r="H58" s="12">
        <f t="shared" si="0"/>
        <v>538.42999999999995</v>
      </c>
    </row>
    <row r="59" spans="1:8" x14ac:dyDescent="0.25">
      <c r="A59" t="s">
        <v>12</v>
      </c>
      <c r="C59" s="30"/>
      <c r="E59" s="30"/>
    </row>
    <row r="60" spans="1:8" x14ac:dyDescent="0.25">
      <c r="A60" s="7" t="s">
        <v>52</v>
      </c>
      <c r="C60" s="30"/>
      <c r="E60" s="30"/>
    </row>
    <row r="61" spans="1:8" x14ac:dyDescent="0.25">
      <c r="A61" s="14" t="s">
        <v>42</v>
      </c>
      <c r="B61" s="14" t="s">
        <v>48</v>
      </c>
      <c r="C61" s="15">
        <v>20.34</v>
      </c>
      <c r="D61" s="14">
        <v>1</v>
      </c>
      <c r="E61" s="30">
        <f>ROUND(C61*D61,2)</f>
        <v>20.34</v>
      </c>
      <c r="F61" s="16">
        <v>0</v>
      </c>
      <c r="G61" s="30">
        <f>ROUND(E61*F61,2)</f>
        <v>0</v>
      </c>
      <c r="H61" s="30">
        <f t="shared" ref="H61:H67" si="1">ROUND(E61-G61,2)</f>
        <v>20.34</v>
      </c>
    </row>
    <row r="62" spans="1:8" x14ac:dyDescent="0.25">
      <c r="A62" s="14" t="s">
        <v>38</v>
      </c>
      <c r="B62" s="14" t="s">
        <v>48</v>
      </c>
      <c r="C62" s="15">
        <v>26.19</v>
      </c>
      <c r="D62" s="14">
        <v>1</v>
      </c>
      <c r="E62" s="30">
        <f>ROUND(C62*D62,2)</f>
        <v>26.19</v>
      </c>
      <c r="F62" s="16">
        <v>0</v>
      </c>
      <c r="G62" s="30">
        <f>ROUND(E62*F62,2)</f>
        <v>0</v>
      </c>
      <c r="H62" s="30">
        <f t="shared" si="1"/>
        <v>26.19</v>
      </c>
    </row>
    <row r="63" spans="1:8" x14ac:dyDescent="0.25">
      <c r="A63" s="14" t="s">
        <v>134</v>
      </c>
      <c r="B63" s="14" t="s">
        <v>48</v>
      </c>
      <c r="C63" s="15">
        <v>27.1</v>
      </c>
      <c r="D63" s="14">
        <v>1</v>
      </c>
      <c r="E63" s="30">
        <f>ROUND(C63*D63,2)</f>
        <v>27.1</v>
      </c>
      <c r="F63" s="16">
        <v>0</v>
      </c>
      <c r="G63" s="30">
        <f>ROUND(E63*F63,2)</f>
        <v>0</v>
      </c>
      <c r="H63" s="30">
        <f t="shared" si="1"/>
        <v>27.1</v>
      </c>
    </row>
    <row r="64" spans="1:8" x14ac:dyDescent="0.25">
      <c r="A64" s="9" t="s">
        <v>91</v>
      </c>
      <c r="B64" s="9" t="s">
        <v>48</v>
      </c>
      <c r="C64" s="10">
        <v>1.5</v>
      </c>
      <c r="D64" s="9">
        <v>1</v>
      </c>
      <c r="E64" s="28">
        <f>ROUND(C64*D64,2)</f>
        <v>1.5</v>
      </c>
      <c r="F64" s="11">
        <v>0</v>
      </c>
      <c r="G64" s="28">
        <f>ROUND(E64*F64,2)</f>
        <v>0</v>
      </c>
      <c r="H64" s="28">
        <f t="shared" si="1"/>
        <v>1.5</v>
      </c>
    </row>
    <row r="65" spans="1:8" x14ac:dyDescent="0.25">
      <c r="A65" s="7" t="s">
        <v>53</v>
      </c>
      <c r="C65" s="30"/>
      <c r="E65" s="30">
        <f>SUM(E61:E64)</f>
        <v>75.13</v>
      </c>
      <c r="G65" s="12">
        <f>SUM(G61:G64)</f>
        <v>0</v>
      </c>
      <c r="H65" s="12">
        <f t="shared" si="1"/>
        <v>75.13</v>
      </c>
    </row>
    <row r="66" spans="1:8" x14ac:dyDescent="0.25">
      <c r="A66" s="7" t="s">
        <v>54</v>
      </c>
      <c r="C66" s="30"/>
      <c r="E66" s="30">
        <f>+E57+E65</f>
        <v>856.7</v>
      </c>
      <c r="G66" s="12">
        <f>+G57+G65</f>
        <v>0</v>
      </c>
      <c r="H66" s="12">
        <f t="shared" si="1"/>
        <v>856.7</v>
      </c>
    </row>
    <row r="67" spans="1:8" x14ac:dyDescent="0.25">
      <c r="A67" s="7" t="s">
        <v>55</v>
      </c>
      <c r="C67" s="30"/>
      <c r="E67" s="30">
        <f>+E8-E66</f>
        <v>463.29999999999995</v>
      </c>
      <c r="G67" s="12">
        <f>+G8-G66</f>
        <v>0</v>
      </c>
      <c r="H67" s="12">
        <f t="shared" si="1"/>
        <v>463.3</v>
      </c>
    </row>
    <row r="68" spans="1:8" x14ac:dyDescent="0.25">
      <c r="A68" t="s">
        <v>120</v>
      </c>
      <c r="C68" s="30"/>
      <c r="E68" s="30"/>
    </row>
    <row r="69" spans="1:8" x14ac:dyDescent="0.25">
      <c r="A69" t="s">
        <v>427</v>
      </c>
      <c r="C69" s="30"/>
      <c r="E69" s="30"/>
    </row>
    <row r="70" spans="1:8" x14ac:dyDescent="0.25">
      <c r="C70" s="30"/>
      <c r="E70" s="30"/>
    </row>
    <row r="71" spans="1:8" x14ac:dyDescent="0.25">
      <c r="A71" s="7" t="s">
        <v>121</v>
      </c>
      <c r="C71" s="30"/>
      <c r="E71" s="30"/>
    </row>
    <row r="72" spans="1:8" x14ac:dyDescent="0.25">
      <c r="A72" s="7" t="s">
        <v>122</v>
      </c>
      <c r="C72" s="30"/>
      <c r="E72" s="30"/>
    </row>
    <row r="99" spans="1:5" x14ac:dyDescent="0.25">
      <c r="A99" s="7" t="s">
        <v>50</v>
      </c>
      <c r="E99" s="34">
        <f>VLOOKUP(A99,$A$1:$H$98,5,FALSE)</f>
        <v>781.57</v>
      </c>
    </row>
    <row r="100" spans="1:5" x14ac:dyDescent="0.25">
      <c r="A100" s="7" t="s">
        <v>295</v>
      </c>
      <c r="E100" s="34">
        <f>VLOOKUP(A100,$A$1:$H$98,5,FALSE)</f>
        <v>75.13</v>
      </c>
    </row>
    <row r="101" spans="1:5" x14ac:dyDescent="0.25">
      <c r="A101" s="7" t="s">
        <v>296</v>
      </c>
      <c r="E101" s="34">
        <f t="shared" ref="E101" si="2">VLOOKUP(A101,$A$1:$H$98,5,FALSE)</f>
        <v>856.7</v>
      </c>
    </row>
    <row r="102" spans="1:5" x14ac:dyDescent="0.25">
      <c r="A102" s="4" t="s">
        <v>55</v>
      </c>
      <c r="B102" s="1"/>
      <c r="C102" s="1"/>
      <c r="D102" s="1"/>
      <c r="E102" s="41">
        <f>VLOOKUP(A102,$A$1:$H$98,5,FALSE)</f>
        <v>463.29999999999995</v>
      </c>
    </row>
    <row r="104" spans="1:5" x14ac:dyDescent="0.25">
      <c r="A104" s="39" t="s">
        <v>257</v>
      </c>
      <c r="B104" s="40"/>
      <c r="C104" s="40"/>
      <c r="D104" s="39" t="s">
        <v>258</v>
      </c>
    </row>
    <row r="105" spans="1:5" x14ac:dyDescent="0.25">
      <c r="B105" s="34">
        <f>E102</f>
        <v>463.29999999999995</v>
      </c>
      <c r="E105" s="34">
        <f>E102</f>
        <v>463.29999999999995</v>
      </c>
    </row>
    <row r="106" spans="1:5" x14ac:dyDescent="0.25">
      <c r="A106">
        <f>A107-Calculator!$B$15</f>
        <v>205</v>
      </c>
      <c r="B106">
        <f t="dataTable" ref="B106:B112" dt2D="0" dtr="0" r1="D7"/>
        <v>376.75</v>
      </c>
      <c r="D106">
        <f>D107-Calculator!$B$27</f>
        <v>45</v>
      </c>
      <c r="E106">
        <f t="dataTable" ref="E106:E112" dt2D="0" dtr="0" r1="D7" ca="1"/>
        <v>-546.45000000000005</v>
      </c>
    </row>
    <row r="107" spans="1:5" x14ac:dyDescent="0.25">
      <c r="A107">
        <f>A108-Calculator!$B$15</f>
        <v>210</v>
      </c>
      <c r="B107">
        <v>405.6</v>
      </c>
      <c r="D107">
        <f>D108-Calculator!$B$27</f>
        <v>50</v>
      </c>
      <c r="E107">
        <v>-517.6</v>
      </c>
    </row>
    <row r="108" spans="1:5" x14ac:dyDescent="0.25">
      <c r="A108">
        <f>A109-Calculator!$B$15</f>
        <v>215</v>
      </c>
      <c r="B108">
        <v>434.44999999999993</v>
      </c>
      <c r="D108">
        <f>D109-Calculator!$B$27</f>
        <v>55</v>
      </c>
      <c r="E108">
        <v>-488.75</v>
      </c>
    </row>
    <row r="109" spans="1:5" x14ac:dyDescent="0.25">
      <c r="A109">
        <f>Calculator!B10</f>
        <v>220</v>
      </c>
      <c r="B109">
        <v>463.29999999999995</v>
      </c>
      <c r="D109">
        <f>Calculator!B22</f>
        <v>60</v>
      </c>
      <c r="E109">
        <v>-459.9</v>
      </c>
    </row>
    <row r="110" spans="1:5" x14ac:dyDescent="0.25">
      <c r="A110">
        <f>A109+Calculator!$B$15</f>
        <v>225</v>
      </c>
      <c r="B110">
        <v>492.15</v>
      </c>
      <c r="D110">
        <f>D109+Calculator!$B$27</f>
        <v>65</v>
      </c>
      <c r="E110">
        <v>-431.05000000000007</v>
      </c>
    </row>
    <row r="111" spans="1:5" x14ac:dyDescent="0.25">
      <c r="A111">
        <f>A110+Calculator!$B$15</f>
        <v>230</v>
      </c>
      <c r="B111">
        <v>521</v>
      </c>
      <c r="D111">
        <f>D110+Calculator!$B$27</f>
        <v>70</v>
      </c>
      <c r="E111">
        <v>-402.20000000000005</v>
      </c>
    </row>
    <row r="112" spans="1:5" x14ac:dyDescent="0.25">
      <c r="A112">
        <f>A111+Calculator!$B$15</f>
        <v>235</v>
      </c>
      <c r="B112">
        <v>549.85</v>
      </c>
      <c r="D112">
        <f>D111+Calculator!$B$27</f>
        <v>75</v>
      </c>
      <c r="E112">
        <v>-373.35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68</vt:i4>
      </vt:variant>
      <vt:variant>
        <vt:lpstr>Named Ranges</vt:lpstr>
      </vt:variant>
      <vt:variant>
        <vt:i4>6</vt:i4>
      </vt:variant>
    </vt:vector>
  </HeadingPairs>
  <TitlesOfParts>
    <vt:vector size="74" baseType="lpstr">
      <vt:lpstr>Calculator</vt:lpstr>
      <vt:lpstr>BudgetList</vt:lpstr>
      <vt:lpstr>corn1</vt:lpstr>
      <vt:lpstr>corn2</vt:lpstr>
      <vt:lpstr>corn3</vt:lpstr>
      <vt:lpstr>corn4</vt:lpstr>
      <vt:lpstr>corn5</vt:lpstr>
      <vt:lpstr>corn6</vt:lpstr>
      <vt:lpstr>corn7</vt:lpstr>
      <vt:lpstr>corn8</vt:lpstr>
      <vt:lpstr>corn9</vt:lpstr>
      <vt:lpstr>corn10</vt:lpstr>
      <vt:lpstr>cotton1</vt:lpstr>
      <vt:lpstr>cotton2</vt:lpstr>
      <vt:lpstr>cotton3</vt:lpstr>
      <vt:lpstr>cotton4</vt:lpstr>
      <vt:lpstr>cotton5</vt:lpstr>
      <vt:lpstr>cotton6</vt:lpstr>
      <vt:lpstr>cotton7</vt:lpstr>
      <vt:lpstr>cotton8</vt:lpstr>
      <vt:lpstr>cotton9</vt:lpstr>
      <vt:lpstr>cotton10</vt:lpstr>
      <vt:lpstr>cotton11</vt:lpstr>
      <vt:lpstr>cotton12</vt:lpstr>
      <vt:lpstr>cotton13</vt:lpstr>
      <vt:lpstr>cotton14</vt:lpstr>
      <vt:lpstr>cotton15</vt:lpstr>
      <vt:lpstr>cotton16</vt:lpstr>
      <vt:lpstr>cotton17</vt:lpstr>
      <vt:lpstr>cotton18</vt:lpstr>
      <vt:lpstr>cotton19</vt:lpstr>
      <vt:lpstr>cotton20</vt:lpstr>
      <vt:lpstr>rice1</vt:lpstr>
      <vt:lpstr>rice2</vt:lpstr>
      <vt:lpstr>rice3</vt:lpstr>
      <vt:lpstr>rice4</vt:lpstr>
      <vt:lpstr>rice5</vt:lpstr>
      <vt:lpstr>rice6</vt:lpstr>
      <vt:lpstr>rice7</vt:lpstr>
      <vt:lpstr>rice8</vt:lpstr>
      <vt:lpstr>rice9</vt:lpstr>
      <vt:lpstr>rice10</vt:lpstr>
      <vt:lpstr>rice11</vt:lpstr>
      <vt:lpstr>rice12</vt:lpstr>
      <vt:lpstr>rice13</vt:lpstr>
      <vt:lpstr>rice14</vt:lpstr>
      <vt:lpstr>rice15</vt:lpstr>
      <vt:lpstr>rice16</vt:lpstr>
      <vt:lpstr>rice17</vt:lpstr>
      <vt:lpstr>rice18</vt:lpstr>
      <vt:lpstr>rice19</vt:lpstr>
      <vt:lpstr>rice20</vt:lpstr>
      <vt:lpstr>soy1</vt:lpstr>
      <vt:lpstr>soy2</vt:lpstr>
      <vt:lpstr>soy3</vt:lpstr>
      <vt:lpstr>soy4</vt:lpstr>
      <vt:lpstr>soy5</vt:lpstr>
      <vt:lpstr>soy6</vt:lpstr>
      <vt:lpstr>soy7</vt:lpstr>
      <vt:lpstr>soy8</vt:lpstr>
      <vt:lpstr>soy9</vt:lpstr>
      <vt:lpstr>soy10</vt:lpstr>
      <vt:lpstr>soy11</vt:lpstr>
      <vt:lpstr>soy12</vt:lpstr>
      <vt:lpstr>soy13</vt:lpstr>
      <vt:lpstr>soy14</vt:lpstr>
      <vt:lpstr>wheat</vt:lpstr>
      <vt:lpstr>Irrigated Cotton</vt:lpstr>
      <vt:lpstr>Corn</vt:lpstr>
      <vt:lpstr>Cotton</vt:lpstr>
      <vt:lpstr>Rice</vt:lpstr>
      <vt:lpstr>Soybean</vt:lpstr>
      <vt:lpstr>Soybeans</vt:lpstr>
      <vt:lpstr>Wheat</vt:lpstr>
    </vt:vector>
  </TitlesOfParts>
  <Company>MSU Extension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Falconer</dc:creator>
  <cp:lastModifiedBy>Karen Brasher</cp:lastModifiedBy>
  <cp:lastPrinted>2015-01-14T13:50:42Z</cp:lastPrinted>
  <dcterms:created xsi:type="dcterms:W3CDTF">2013-09-12T13:08:05Z</dcterms:created>
  <dcterms:modified xsi:type="dcterms:W3CDTF">2023-03-09T17:54:44Z</dcterms:modified>
</cp:coreProperties>
</file>